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4"/>
  <workbookPr codeName="ThisWorkbook" defaultThemeVersion="124226"/>
  <mc:AlternateContent xmlns:mc="http://schemas.openxmlformats.org/markup-compatibility/2006">
    <mc:Choice Requires="x15">
      <x15ac:absPath xmlns:x15ac="http://schemas.microsoft.com/office/spreadsheetml/2010/11/ac" url="/Users/cia4/Desktop/"/>
    </mc:Choice>
  </mc:AlternateContent>
  <xr:revisionPtr revIDLastSave="0" documentId="8_{CE499894-DFAE-8C4A-883D-CA331D6F979B}" xr6:coauthVersionLast="47" xr6:coauthVersionMax="47" xr10:uidLastSave="{00000000-0000-0000-0000-000000000000}"/>
  <bookViews>
    <workbookView xWindow="0" yWindow="500" windowWidth="22140" windowHeight="22080" activeTab="2" xr2:uid="{00000000-000D-0000-FFFF-FFFF00000000}"/>
  </bookViews>
  <sheets>
    <sheet name="申請書・許可書 (入力) 時間外【早】" sheetId="28" state="hidden" r:id="rId1"/>
    <sheet name="申請書・許可書 (入力) 時間外【夜】" sheetId="26" state="hidden" r:id="rId2"/>
    <sheet name="申請書・許可書 (提出用)" sheetId="31" r:id="rId3"/>
    <sheet name="申請書・許可書 (FAX用)" sheetId="32" r:id="rId4"/>
    <sheet name="申請書 (記載例)" sheetId="29" r:id="rId5"/>
    <sheet name="使用料一覧表" sheetId="24" r:id="rId6"/>
  </sheets>
  <definedNames>
    <definedName name="_xlnm.Print_Area" localSheetId="5">使用料一覧表!$B$1:$H$27</definedName>
    <definedName name="_xlnm.Print_Area" localSheetId="3">'申請書・許可書 (FAX用)'!$B$1:$O$50</definedName>
    <definedName name="_xlnm.Print_Area" localSheetId="2">'申請書・許可書 (提出用)'!$B$1:$O$140</definedName>
    <definedName name="_xlnm.Print_Area" localSheetId="0">'申請書・許可書 (入力) 時間外【早】'!$B$1:$O$154</definedName>
    <definedName name="_xlnm.Print_Area" localSheetId="1">'申請書・許可書 (入力) 時間外【夜】'!$B$1:$O$154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5" i="28" l="1"/>
  <c r="N45" i="28"/>
  <c r="M45" i="28"/>
  <c r="L45" i="28"/>
  <c r="O89" i="32"/>
  <c r="N89" i="32"/>
  <c r="M89" i="32"/>
  <c r="L89" i="32"/>
  <c r="K89" i="32"/>
  <c r="G89" i="32"/>
  <c r="N88" i="32"/>
  <c r="N87" i="32"/>
  <c r="N85" i="32"/>
  <c r="M85" i="32"/>
  <c r="L85" i="32"/>
  <c r="K85" i="32"/>
  <c r="N83" i="32"/>
  <c r="M83" i="32"/>
  <c r="L83" i="32"/>
  <c r="K83" i="32"/>
  <c r="N82" i="32"/>
  <c r="M82" i="32"/>
  <c r="L82" i="32"/>
  <c r="K82" i="32"/>
  <c r="N80" i="32"/>
  <c r="M80" i="32"/>
  <c r="L80" i="32"/>
  <c r="K80" i="32"/>
  <c r="N79" i="32"/>
  <c r="M79" i="32"/>
  <c r="L79" i="32"/>
  <c r="K79" i="32"/>
  <c r="N77" i="32"/>
  <c r="M77" i="32"/>
  <c r="L77" i="32"/>
  <c r="K77" i="32"/>
  <c r="N76" i="32"/>
  <c r="M76" i="32"/>
  <c r="L76" i="32"/>
  <c r="K76" i="32"/>
  <c r="N75" i="32"/>
  <c r="L75" i="32"/>
  <c r="K75" i="32"/>
  <c r="N74" i="32"/>
  <c r="M74" i="32"/>
  <c r="L74" i="32"/>
  <c r="K74" i="32"/>
  <c r="B62" i="32"/>
  <c r="D41" i="32"/>
  <c r="D93" i="32" s="1"/>
  <c r="D40" i="32"/>
  <c r="D92" i="32" s="1"/>
  <c r="V38" i="32"/>
  <c r="O38" i="32"/>
  <c r="N38" i="32"/>
  <c r="M38" i="32"/>
  <c r="L38" i="32"/>
  <c r="L36" i="32"/>
  <c r="M36" i="32" s="1"/>
  <c r="K36" i="32"/>
  <c r="K88" i="32" s="1"/>
  <c r="G36" i="32"/>
  <c r="G88" i="32" s="1"/>
  <c r="L35" i="32"/>
  <c r="L87" i="32" s="1"/>
  <c r="K35" i="32"/>
  <c r="K87" i="32" s="1"/>
  <c r="G35" i="32"/>
  <c r="G87" i="32" s="1"/>
  <c r="L34" i="32"/>
  <c r="M34" i="32" s="1"/>
  <c r="K34" i="32"/>
  <c r="K86" i="32" s="1"/>
  <c r="G34" i="32"/>
  <c r="G86" i="32" s="1"/>
  <c r="O33" i="32"/>
  <c r="O85" i="32" s="1"/>
  <c r="I33" i="32"/>
  <c r="I85" i="32" s="1"/>
  <c r="G33" i="32"/>
  <c r="G85" i="32" s="1"/>
  <c r="L32" i="32"/>
  <c r="N32" i="32" s="1"/>
  <c r="N84" i="32" s="1"/>
  <c r="K32" i="32"/>
  <c r="K84" i="32" s="1"/>
  <c r="G32" i="32"/>
  <c r="G84" i="32" s="1"/>
  <c r="O31" i="32"/>
  <c r="O83" i="32" s="1"/>
  <c r="I31" i="32"/>
  <c r="I83" i="32" s="1"/>
  <c r="G31" i="32"/>
  <c r="G83" i="32" s="1"/>
  <c r="O30" i="32"/>
  <c r="O82" i="32" s="1"/>
  <c r="I30" i="32"/>
  <c r="I82" i="32" s="1"/>
  <c r="G30" i="32"/>
  <c r="G82" i="32" s="1"/>
  <c r="L29" i="32"/>
  <c r="N29" i="32" s="1"/>
  <c r="N81" i="32" s="1"/>
  <c r="K29" i="32"/>
  <c r="K81" i="32" s="1"/>
  <c r="G29" i="32"/>
  <c r="G81" i="32" s="1"/>
  <c r="O28" i="32"/>
  <c r="O80" i="32" s="1"/>
  <c r="I28" i="32"/>
  <c r="I80" i="32" s="1"/>
  <c r="G28" i="32"/>
  <c r="G80" i="32" s="1"/>
  <c r="O27" i="32"/>
  <c r="O79" i="32" s="1"/>
  <c r="I27" i="32"/>
  <c r="I79" i="32" s="1"/>
  <c r="G27" i="32"/>
  <c r="G79" i="32" s="1"/>
  <c r="L26" i="32"/>
  <c r="N26" i="32" s="1"/>
  <c r="N78" i="32" s="1"/>
  <c r="K26" i="32"/>
  <c r="K78" i="32" s="1"/>
  <c r="G26" i="32"/>
  <c r="G78" i="32" s="1"/>
  <c r="O25" i="32"/>
  <c r="O77" i="32" s="1"/>
  <c r="I25" i="32"/>
  <c r="I77" i="32" s="1"/>
  <c r="G25" i="32"/>
  <c r="G77" i="32" s="1"/>
  <c r="O24" i="32"/>
  <c r="O76" i="32" s="1"/>
  <c r="I24" i="32"/>
  <c r="I76" i="32" s="1"/>
  <c r="G24" i="32"/>
  <c r="G76" i="32" s="1"/>
  <c r="M23" i="32"/>
  <c r="M75" i="32" s="1"/>
  <c r="I23" i="32"/>
  <c r="I75" i="32" s="1"/>
  <c r="G23" i="32"/>
  <c r="G75" i="32" s="1"/>
  <c r="O22" i="32"/>
  <c r="O74" i="32" s="1"/>
  <c r="I22" i="32"/>
  <c r="I74" i="32" s="1"/>
  <c r="G22" i="32"/>
  <c r="G74" i="32" s="1"/>
  <c r="X21" i="32"/>
  <c r="W21" i="32"/>
  <c r="L21" i="32"/>
  <c r="L73" i="32" s="1"/>
  <c r="K21" i="32"/>
  <c r="K73" i="32" s="1"/>
  <c r="G21" i="32"/>
  <c r="G73" i="32" s="1"/>
  <c r="F21" i="32"/>
  <c r="F73" i="32" s="1"/>
  <c r="G19" i="32"/>
  <c r="G71" i="32" s="1"/>
  <c r="D19" i="32"/>
  <c r="D71" i="32" s="1"/>
  <c r="K18" i="32"/>
  <c r="K70" i="32" s="1"/>
  <c r="D18" i="32"/>
  <c r="D70" i="32" s="1"/>
  <c r="E17" i="32"/>
  <c r="E69" i="32" s="1"/>
  <c r="E16" i="32"/>
  <c r="E68" i="32" s="1"/>
  <c r="I15" i="32"/>
  <c r="I67" i="32" s="1"/>
  <c r="O14" i="32"/>
  <c r="O66" i="32" s="1"/>
  <c r="I14" i="32"/>
  <c r="I66" i="32" s="1"/>
  <c r="D14" i="32"/>
  <c r="D66" i="32" s="1"/>
  <c r="O13" i="32"/>
  <c r="O65" i="32" s="1"/>
  <c r="O12" i="32"/>
  <c r="O64" i="32" s="1"/>
  <c r="D12" i="32"/>
  <c r="D64" i="32" s="1"/>
  <c r="N9" i="32"/>
  <c r="N61" i="32" s="1"/>
  <c r="N8" i="32"/>
  <c r="N60" i="32" s="1"/>
  <c r="I8" i="32"/>
  <c r="I60" i="32" s="1"/>
  <c r="I7" i="32"/>
  <c r="I59" i="32" s="1"/>
  <c r="I6" i="32"/>
  <c r="I58" i="32" s="1"/>
  <c r="H5" i="32"/>
  <c r="H57" i="32" s="1"/>
  <c r="K3" i="32"/>
  <c r="N34" i="32" l="1"/>
  <c r="N86" i="32" s="1"/>
  <c r="L81" i="32"/>
  <c r="L78" i="32"/>
  <c r="L84" i="32"/>
  <c r="O23" i="32"/>
  <c r="O75" i="32" s="1"/>
  <c r="O36" i="32"/>
  <c r="O88" i="32" s="1"/>
  <c r="M88" i="32"/>
  <c r="M86" i="32"/>
  <c r="O34" i="32"/>
  <c r="O86" i="32" s="1"/>
  <c r="M21" i="32"/>
  <c r="M35" i="32"/>
  <c r="L86" i="32"/>
  <c r="L88" i="32"/>
  <c r="N21" i="32"/>
  <c r="N73" i="32" s="1"/>
  <c r="M26" i="32"/>
  <c r="M29" i="32"/>
  <c r="M32" i="32"/>
  <c r="R39" i="32" l="1"/>
  <c r="O29" i="32"/>
  <c r="O81" i="32" s="1"/>
  <c r="M81" i="32"/>
  <c r="O26" i="32"/>
  <c r="O78" i="32" s="1"/>
  <c r="M78" i="32"/>
  <c r="M87" i="32"/>
  <c r="O35" i="32"/>
  <c r="O87" i="32" s="1"/>
  <c r="M73" i="32"/>
  <c r="O21" i="32"/>
  <c r="O32" i="32"/>
  <c r="O84" i="32" s="1"/>
  <c r="M84" i="32"/>
  <c r="S39" i="32" l="1"/>
  <c r="T39" i="32" s="1"/>
  <c r="D39" i="32" s="1"/>
  <c r="R38" i="32"/>
  <c r="D38" i="32" s="1"/>
  <c r="O73" i="32"/>
  <c r="U39" i="32" l="1"/>
  <c r="V39" i="32"/>
  <c r="D91" i="32"/>
  <c r="D90" i="32"/>
  <c r="U38" i="32"/>
  <c r="M40" i="32"/>
  <c r="M92" i="32" s="1"/>
  <c r="G38" i="32" l="1"/>
  <c r="F38" i="32"/>
  <c r="U40" i="32"/>
  <c r="E38" i="32"/>
  <c r="K38" i="32"/>
  <c r="J38" i="32"/>
  <c r="I38" i="32"/>
  <c r="H38" i="32"/>
  <c r="M23" i="31" l="1"/>
  <c r="M24" i="26"/>
  <c r="O24" i="26" s="1"/>
  <c r="O83" i="26" s="1"/>
  <c r="M24" i="28"/>
  <c r="M83" i="28" s="1"/>
  <c r="K18" i="31"/>
  <c r="K70" i="31" s="1"/>
  <c r="K18" i="26"/>
  <c r="K77" i="26" s="1"/>
  <c r="K18" i="28"/>
  <c r="K77" i="28" s="1"/>
  <c r="O89" i="31"/>
  <c r="N89" i="31"/>
  <c r="M89" i="31"/>
  <c r="L89" i="31"/>
  <c r="K89" i="31"/>
  <c r="G89" i="31"/>
  <c r="N88" i="31"/>
  <c r="N87" i="31"/>
  <c r="N85" i="31"/>
  <c r="M85" i="31"/>
  <c r="L85" i="31"/>
  <c r="K85" i="31"/>
  <c r="N83" i="31"/>
  <c r="M83" i="31"/>
  <c r="L83" i="31"/>
  <c r="K83" i="31"/>
  <c r="N82" i="31"/>
  <c r="M82" i="31"/>
  <c r="L82" i="31"/>
  <c r="K82" i="31"/>
  <c r="N80" i="31"/>
  <c r="M80" i="31"/>
  <c r="L80" i="31"/>
  <c r="K80" i="31"/>
  <c r="N79" i="31"/>
  <c r="M79" i="31"/>
  <c r="L79" i="31"/>
  <c r="K79" i="31"/>
  <c r="N77" i="31"/>
  <c r="M77" i="31"/>
  <c r="L77" i="31"/>
  <c r="K77" i="31"/>
  <c r="N76" i="31"/>
  <c r="M76" i="31"/>
  <c r="L76" i="31"/>
  <c r="K76" i="31"/>
  <c r="N75" i="31"/>
  <c r="L75" i="31"/>
  <c r="K75" i="31"/>
  <c r="N74" i="31"/>
  <c r="M74" i="31"/>
  <c r="L74" i="31"/>
  <c r="K74" i="31"/>
  <c r="B62" i="31"/>
  <c r="D41" i="31"/>
  <c r="D93" i="31" s="1"/>
  <c r="D40" i="31"/>
  <c r="D92" i="31" s="1"/>
  <c r="V38" i="31"/>
  <c r="O38" i="31"/>
  <c r="N38" i="31"/>
  <c r="M38" i="31"/>
  <c r="L38" i="31"/>
  <c r="L36" i="31"/>
  <c r="M36" i="31" s="1"/>
  <c r="K36" i="31"/>
  <c r="K88" i="31" s="1"/>
  <c r="G36" i="31"/>
  <c r="G88" i="31" s="1"/>
  <c r="L35" i="31"/>
  <c r="L87" i="31" s="1"/>
  <c r="K35" i="31"/>
  <c r="K87" i="31" s="1"/>
  <c r="G35" i="31"/>
  <c r="G87" i="31" s="1"/>
  <c r="L34" i="31"/>
  <c r="L86" i="31" s="1"/>
  <c r="K34" i="31"/>
  <c r="K86" i="31" s="1"/>
  <c r="G34" i="31"/>
  <c r="G86" i="31" s="1"/>
  <c r="O33" i="31"/>
  <c r="O85" i="31" s="1"/>
  <c r="I33" i="31"/>
  <c r="I85" i="31" s="1"/>
  <c r="G33" i="31"/>
  <c r="G85" i="31" s="1"/>
  <c r="L32" i="31"/>
  <c r="M32" i="31" s="1"/>
  <c r="K32" i="31"/>
  <c r="K84" i="31" s="1"/>
  <c r="G32" i="31"/>
  <c r="G84" i="31" s="1"/>
  <c r="O31" i="31"/>
  <c r="O83" i="31" s="1"/>
  <c r="I31" i="31"/>
  <c r="I83" i="31" s="1"/>
  <c r="G31" i="31"/>
  <c r="G83" i="31" s="1"/>
  <c r="O30" i="31"/>
  <c r="O82" i="31" s="1"/>
  <c r="I30" i="31"/>
  <c r="I82" i="31" s="1"/>
  <c r="G30" i="31"/>
  <c r="G82" i="31" s="1"/>
  <c r="L29" i="31"/>
  <c r="M29" i="31" s="1"/>
  <c r="K29" i="31"/>
  <c r="K81" i="31" s="1"/>
  <c r="G29" i="31"/>
  <c r="G81" i="31" s="1"/>
  <c r="O28" i="31"/>
  <c r="O80" i="31" s="1"/>
  <c r="I28" i="31"/>
  <c r="I80" i="31" s="1"/>
  <c r="G28" i="31"/>
  <c r="G80" i="31" s="1"/>
  <c r="O27" i="31"/>
  <c r="O79" i="31" s="1"/>
  <c r="I27" i="31"/>
  <c r="I79" i="31" s="1"/>
  <c r="G27" i="31"/>
  <c r="G79" i="31" s="1"/>
  <c r="L26" i="31"/>
  <c r="M26" i="31" s="1"/>
  <c r="K26" i="31"/>
  <c r="K78" i="31" s="1"/>
  <c r="G26" i="31"/>
  <c r="G78" i="31" s="1"/>
  <c r="O25" i="31"/>
  <c r="O77" i="31" s="1"/>
  <c r="I25" i="31"/>
  <c r="I77" i="31" s="1"/>
  <c r="G25" i="31"/>
  <c r="G77" i="31" s="1"/>
  <c r="O24" i="31"/>
  <c r="O76" i="31" s="1"/>
  <c r="I24" i="31"/>
  <c r="I76" i="31" s="1"/>
  <c r="G24" i="31"/>
  <c r="G76" i="31" s="1"/>
  <c r="M75" i="31"/>
  <c r="I23" i="31"/>
  <c r="I75" i="31" s="1"/>
  <c r="G23" i="31"/>
  <c r="G75" i="31" s="1"/>
  <c r="O22" i="31"/>
  <c r="I22" i="31"/>
  <c r="I74" i="31" s="1"/>
  <c r="G22" i="31"/>
  <c r="G74" i="31" s="1"/>
  <c r="X21" i="31"/>
  <c r="W21" i="31" s="1"/>
  <c r="L21" i="31"/>
  <c r="L73" i="31" s="1"/>
  <c r="K21" i="31"/>
  <c r="K73" i="31" s="1"/>
  <c r="G21" i="31"/>
  <c r="G73" i="31" s="1"/>
  <c r="F21" i="31"/>
  <c r="F73" i="31" s="1"/>
  <c r="G19" i="31"/>
  <c r="G71" i="31" s="1"/>
  <c r="D19" i="31"/>
  <c r="D71" i="31" s="1"/>
  <c r="D18" i="31"/>
  <c r="D70" i="31" s="1"/>
  <c r="E17" i="31"/>
  <c r="E69" i="31" s="1"/>
  <c r="E16" i="31"/>
  <c r="E68" i="31" s="1"/>
  <c r="I15" i="31"/>
  <c r="I67" i="31" s="1"/>
  <c r="O14" i="31"/>
  <c r="O66" i="31" s="1"/>
  <c r="I14" i="31"/>
  <c r="I66" i="31" s="1"/>
  <c r="D14" i="31"/>
  <c r="D66" i="31" s="1"/>
  <c r="O13" i="31"/>
  <c r="O65" i="31" s="1"/>
  <c r="O12" i="31"/>
  <c r="O64" i="31" s="1"/>
  <c r="D12" i="31"/>
  <c r="D64" i="31" s="1"/>
  <c r="N9" i="31"/>
  <c r="N61" i="31" s="1"/>
  <c r="N8" i="31"/>
  <c r="N60" i="31" s="1"/>
  <c r="I8" i="31"/>
  <c r="I60" i="31" s="1"/>
  <c r="I7" i="31"/>
  <c r="I59" i="31" s="1"/>
  <c r="I6" i="31"/>
  <c r="I58" i="31" s="1"/>
  <c r="H5" i="31"/>
  <c r="H57" i="31" s="1"/>
  <c r="K3" i="31"/>
  <c r="X21" i="26"/>
  <c r="W21" i="26" s="1"/>
  <c r="X21" i="28"/>
  <c r="W21" i="28" s="1"/>
  <c r="O37" i="26"/>
  <c r="O34" i="26"/>
  <c r="O33" i="26"/>
  <c r="O92" i="26" s="1"/>
  <c r="O30" i="26"/>
  <c r="O89" i="26" s="1"/>
  <c r="O29" i="26"/>
  <c r="O88" i="26" s="1"/>
  <c r="O26" i="26"/>
  <c r="O25" i="26"/>
  <c r="O84" i="26" s="1"/>
  <c r="O23" i="26"/>
  <c r="O82" i="26" s="1"/>
  <c r="G37" i="26"/>
  <c r="G34" i="26"/>
  <c r="G33" i="26"/>
  <c r="G30" i="26"/>
  <c r="G89" i="26" s="1"/>
  <c r="G29" i="26"/>
  <c r="G88" i="26" s="1"/>
  <c r="G26" i="26"/>
  <c r="G25" i="26"/>
  <c r="G23" i="26"/>
  <c r="G82" i="26" s="1"/>
  <c r="O37" i="28"/>
  <c r="O34" i="28"/>
  <c r="O33" i="28"/>
  <c r="O92" i="28" s="1"/>
  <c r="O30" i="28"/>
  <c r="O89" i="28" s="1"/>
  <c r="O29" i="28"/>
  <c r="O88" i="28" s="1"/>
  <c r="O26" i="28"/>
  <c r="O25" i="28"/>
  <c r="O84" i="28" s="1"/>
  <c r="O23" i="28"/>
  <c r="O82" i="28" s="1"/>
  <c r="G37" i="28"/>
  <c r="G34" i="28"/>
  <c r="G33" i="28"/>
  <c r="G92" i="28" s="1"/>
  <c r="G30" i="28"/>
  <c r="G89" i="28" s="1"/>
  <c r="G29" i="28"/>
  <c r="G88" i="28" s="1"/>
  <c r="G26" i="28"/>
  <c r="G25" i="28"/>
  <c r="G84" i="28" s="1"/>
  <c r="G23" i="28"/>
  <c r="G82" i="28" s="1"/>
  <c r="I24" i="26"/>
  <c r="I83" i="26" s="1"/>
  <c r="G24" i="26"/>
  <c r="G83" i="26" s="1"/>
  <c r="O24" i="28"/>
  <c r="G24" i="28"/>
  <c r="G83" i="28" s="1"/>
  <c r="D47" i="26"/>
  <c r="D106" i="26" s="1"/>
  <c r="D48" i="26"/>
  <c r="D107" i="26" s="1"/>
  <c r="V45" i="26"/>
  <c r="D47" i="28"/>
  <c r="D106" i="28" s="1"/>
  <c r="D48" i="28"/>
  <c r="D107" i="28" s="1"/>
  <c r="V45" i="28"/>
  <c r="M96" i="26"/>
  <c r="M93" i="26"/>
  <c r="M92" i="26"/>
  <c r="M89" i="26"/>
  <c r="M88" i="26"/>
  <c r="M85" i="26"/>
  <c r="M84" i="26"/>
  <c r="M82" i="26"/>
  <c r="M96" i="28"/>
  <c r="M93" i="28"/>
  <c r="M92" i="28"/>
  <c r="M89" i="28"/>
  <c r="M88" i="28"/>
  <c r="M85" i="28"/>
  <c r="M84" i="28"/>
  <c r="M82" i="28"/>
  <c r="L43" i="28"/>
  <c r="M43" i="28" s="1"/>
  <c r="O42" i="28" s="1"/>
  <c r="G43" i="28"/>
  <c r="K42" i="28"/>
  <c r="K101" i="28" s="1"/>
  <c r="L41" i="28"/>
  <c r="M41" i="28" s="1"/>
  <c r="O40" i="28" s="1"/>
  <c r="G41" i="28"/>
  <c r="K40" i="28"/>
  <c r="K99" i="28" s="1"/>
  <c r="K38" i="28"/>
  <c r="K97" i="28" s="1"/>
  <c r="L36" i="28"/>
  <c r="M36" i="28" s="1"/>
  <c r="O35" i="28" s="1"/>
  <c r="G36" i="28"/>
  <c r="K35" i="28"/>
  <c r="K94" i="28" s="1"/>
  <c r="L32" i="28"/>
  <c r="M32" i="28" s="1"/>
  <c r="O31" i="28" s="1"/>
  <c r="G32" i="28"/>
  <c r="K31" i="28"/>
  <c r="K90" i="28" s="1"/>
  <c r="L28" i="28"/>
  <c r="M28" i="28" s="1"/>
  <c r="G28" i="28"/>
  <c r="K27" i="28"/>
  <c r="T43" i="28"/>
  <c r="S43" i="28" s="1"/>
  <c r="L42" i="28" s="1"/>
  <c r="T41" i="28"/>
  <c r="S41" i="28" s="1"/>
  <c r="G40" i="28" s="1"/>
  <c r="G99" i="28" s="1"/>
  <c r="T39" i="28"/>
  <c r="S39" i="28" s="1"/>
  <c r="G38" i="28" s="1"/>
  <c r="G97" i="28" s="1"/>
  <c r="T36" i="28"/>
  <c r="S36" i="28" s="1"/>
  <c r="L35" i="28" s="1"/>
  <c r="T32" i="28"/>
  <c r="S32" i="28" s="1"/>
  <c r="G31" i="28" s="1"/>
  <c r="G90" i="28" s="1"/>
  <c r="T22" i="28"/>
  <c r="S22" i="28" s="1"/>
  <c r="G21" i="28" s="1"/>
  <c r="G80" i="28" s="1"/>
  <c r="T28" i="28"/>
  <c r="S28" i="28" s="1"/>
  <c r="G27" i="28" s="1"/>
  <c r="L22" i="28"/>
  <c r="M22" i="28" s="1"/>
  <c r="G22" i="28"/>
  <c r="O103" i="28"/>
  <c r="N103" i="28"/>
  <c r="M103" i="28"/>
  <c r="L103" i="28"/>
  <c r="K103" i="28"/>
  <c r="G103" i="28"/>
  <c r="N101" i="28"/>
  <c r="N99" i="28"/>
  <c r="N96" i="28"/>
  <c r="L96" i="28"/>
  <c r="K96" i="28"/>
  <c r="N93" i="28"/>
  <c r="L93" i="28"/>
  <c r="K93" i="28"/>
  <c r="N92" i="28"/>
  <c r="L92" i="28"/>
  <c r="K92" i="28"/>
  <c r="N89" i="28"/>
  <c r="L89" i="28"/>
  <c r="K89" i="28"/>
  <c r="N88" i="28"/>
  <c r="L88" i="28"/>
  <c r="K88" i="28"/>
  <c r="N85" i="28"/>
  <c r="L85" i="28"/>
  <c r="K85" i="28"/>
  <c r="N84" i="28"/>
  <c r="L84" i="28"/>
  <c r="K84" i="28"/>
  <c r="N83" i="28"/>
  <c r="L83" i="28"/>
  <c r="K83" i="28"/>
  <c r="N82" i="28"/>
  <c r="L82" i="28"/>
  <c r="K82" i="28"/>
  <c r="B69" i="28"/>
  <c r="O96" i="28"/>
  <c r="I37" i="28"/>
  <c r="I96" i="28" s="1"/>
  <c r="G96" i="28"/>
  <c r="O93" i="28"/>
  <c r="I34" i="28"/>
  <c r="I93" i="28" s="1"/>
  <c r="G93" i="28"/>
  <c r="I33" i="28"/>
  <c r="I92" i="28" s="1"/>
  <c r="I30" i="28"/>
  <c r="I89" i="28" s="1"/>
  <c r="I29" i="28"/>
  <c r="I88" i="28" s="1"/>
  <c r="K86" i="28"/>
  <c r="O85" i="28"/>
  <c r="I26" i="28"/>
  <c r="I85" i="28" s="1"/>
  <c r="G85" i="28"/>
  <c r="I25" i="28"/>
  <c r="I84" i="28" s="1"/>
  <c r="I24" i="28"/>
  <c r="I83" i="28" s="1"/>
  <c r="I23" i="28"/>
  <c r="I82" i="28" s="1"/>
  <c r="K21" i="28"/>
  <c r="K80" i="28" s="1"/>
  <c r="F21" i="28"/>
  <c r="F80" i="28" s="1"/>
  <c r="G19" i="28"/>
  <c r="G78" i="28" s="1"/>
  <c r="D19" i="28"/>
  <c r="D78" i="28" s="1"/>
  <c r="D18" i="28"/>
  <c r="D77" i="28" s="1"/>
  <c r="E17" i="28"/>
  <c r="E76" i="28" s="1"/>
  <c r="E16" i="28"/>
  <c r="E75" i="28" s="1"/>
  <c r="I15" i="28"/>
  <c r="I74" i="28" s="1"/>
  <c r="O14" i="28"/>
  <c r="O73" i="28" s="1"/>
  <c r="I14" i="28"/>
  <c r="I73" i="28" s="1"/>
  <c r="D14" i="28"/>
  <c r="D73" i="28" s="1"/>
  <c r="O13" i="28"/>
  <c r="O72" i="28" s="1"/>
  <c r="O12" i="28"/>
  <c r="O71" i="28" s="1"/>
  <c r="D12" i="28"/>
  <c r="D71" i="28" s="1"/>
  <c r="N9" i="28"/>
  <c r="N68" i="28" s="1"/>
  <c r="N8" i="28"/>
  <c r="N67" i="28" s="1"/>
  <c r="I8" i="28"/>
  <c r="I67" i="28" s="1"/>
  <c r="I7" i="28"/>
  <c r="I66" i="28" s="1"/>
  <c r="I6" i="28"/>
  <c r="I65" i="28" s="1"/>
  <c r="H5" i="28"/>
  <c r="H64" i="28" s="1"/>
  <c r="K3" i="28"/>
  <c r="S39" i="26"/>
  <c r="L38" i="26" s="1"/>
  <c r="K42" i="26"/>
  <c r="K40" i="26"/>
  <c r="K99" i="26" s="1"/>
  <c r="G40" i="26"/>
  <c r="G99" i="26" s="1"/>
  <c r="K38" i="26"/>
  <c r="K97" i="26" s="1"/>
  <c r="G38" i="26"/>
  <c r="G97" i="26" s="1"/>
  <c r="K35" i="26"/>
  <c r="K94" i="26" s="1"/>
  <c r="G35" i="26"/>
  <c r="G94" i="26" s="1"/>
  <c r="K31" i="26"/>
  <c r="G31" i="26"/>
  <c r="G90" i="26" s="1"/>
  <c r="K27" i="26"/>
  <c r="K86" i="26" s="1"/>
  <c r="G27" i="26"/>
  <c r="G86" i="26" s="1"/>
  <c r="S43" i="26"/>
  <c r="T43" i="26" s="1"/>
  <c r="S41" i="26"/>
  <c r="T41" i="26" s="1"/>
  <c r="S36" i="26"/>
  <c r="T36" i="26" s="1"/>
  <c r="S32" i="26"/>
  <c r="T32" i="26" s="1"/>
  <c r="S28" i="26"/>
  <c r="T28" i="26" s="1"/>
  <c r="G21" i="26"/>
  <c r="S22" i="26"/>
  <c r="T22" i="26" s="1"/>
  <c r="O103" i="26"/>
  <c r="N103" i="26"/>
  <c r="M103" i="26"/>
  <c r="L103" i="26"/>
  <c r="K103" i="26"/>
  <c r="G103" i="26"/>
  <c r="N101" i="26"/>
  <c r="N99" i="26"/>
  <c r="N96" i="26"/>
  <c r="L96" i="26"/>
  <c r="K96" i="26"/>
  <c r="N93" i="26"/>
  <c r="L93" i="26"/>
  <c r="K93" i="26"/>
  <c r="N92" i="26"/>
  <c r="L92" i="26"/>
  <c r="K92" i="26"/>
  <c r="K90" i="26"/>
  <c r="N89" i="26"/>
  <c r="L89" i="26"/>
  <c r="K89" i="26"/>
  <c r="N88" i="26"/>
  <c r="L88" i="26"/>
  <c r="K88" i="26"/>
  <c r="N85" i="26"/>
  <c r="L85" i="26"/>
  <c r="K85" i="26"/>
  <c r="N84" i="26"/>
  <c r="L84" i="26"/>
  <c r="K84" i="26"/>
  <c r="N83" i="26"/>
  <c r="L83" i="26"/>
  <c r="K83" i="26"/>
  <c r="N82" i="26"/>
  <c r="L82" i="26"/>
  <c r="K82" i="26"/>
  <c r="B69" i="26"/>
  <c r="O45" i="26"/>
  <c r="N45" i="26"/>
  <c r="M45" i="26"/>
  <c r="L45" i="26"/>
  <c r="K101" i="26"/>
  <c r="O96" i="26"/>
  <c r="I37" i="26"/>
  <c r="I96" i="26" s="1"/>
  <c r="G96" i="26"/>
  <c r="O93" i="26"/>
  <c r="I34" i="26"/>
  <c r="I93" i="26" s="1"/>
  <c r="G93" i="26"/>
  <c r="I33" i="26"/>
  <c r="I92" i="26" s="1"/>
  <c r="G92" i="26"/>
  <c r="I30" i="26"/>
  <c r="I89" i="26" s="1"/>
  <c r="I29" i="26"/>
  <c r="I88" i="26" s="1"/>
  <c r="O85" i="26"/>
  <c r="I26" i="26"/>
  <c r="I85" i="26" s="1"/>
  <c r="G85" i="26"/>
  <c r="I25" i="26"/>
  <c r="I84" i="26" s="1"/>
  <c r="G84" i="26"/>
  <c r="I23" i="26"/>
  <c r="I82" i="26" s="1"/>
  <c r="K21" i="26"/>
  <c r="K80" i="26" s="1"/>
  <c r="F21" i="26"/>
  <c r="F80" i="26" s="1"/>
  <c r="G19" i="26"/>
  <c r="G78" i="26" s="1"/>
  <c r="D19" i="26"/>
  <c r="D78" i="26" s="1"/>
  <c r="D18" i="26"/>
  <c r="D77" i="26" s="1"/>
  <c r="E17" i="26"/>
  <c r="E76" i="26" s="1"/>
  <c r="E16" i="26"/>
  <c r="E75" i="26" s="1"/>
  <c r="I15" i="26"/>
  <c r="I74" i="26" s="1"/>
  <c r="O14" i="26"/>
  <c r="O73" i="26" s="1"/>
  <c r="I14" i="26"/>
  <c r="I73" i="26" s="1"/>
  <c r="D14" i="26"/>
  <c r="D73" i="26" s="1"/>
  <c r="O13" i="26"/>
  <c r="O72" i="26" s="1"/>
  <c r="O12" i="26"/>
  <c r="O71" i="26" s="1"/>
  <c r="D12" i="26"/>
  <c r="D71" i="26" s="1"/>
  <c r="N9" i="26"/>
  <c r="N68" i="26" s="1"/>
  <c r="N8" i="26"/>
  <c r="N67" i="26" s="1"/>
  <c r="I8" i="26"/>
  <c r="I67" i="26" s="1"/>
  <c r="I7" i="26"/>
  <c r="I66" i="26" s="1"/>
  <c r="I6" i="26"/>
  <c r="I65" i="26" s="1"/>
  <c r="H5" i="26"/>
  <c r="H64" i="26" s="1"/>
  <c r="K3" i="26"/>
  <c r="M83" i="26" l="1"/>
  <c r="N32" i="31"/>
  <c r="N84" i="31" s="1"/>
  <c r="N26" i="31"/>
  <c r="N78" i="31" s="1"/>
  <c r="N34" i="31"/>
  <c r="N86" i="31" s="1"/>
  <c r="O23" i="31"/>
  <c r="O75" i="31" s="1"/>
  <c r="L84" i="31"/>
  <c r="N29" i="31"/>
  <c r="N81" i="31" s="1"/>
  <c r="L81" i="31"/>
  <c r="M34" i="31"/>
  <c r="M86" i="31" s="1"/>
  <c r="L78" i="31"/>
  <c r="O29" i="31"/>
  <c r="O81" i="31" s="1"/>
  <c r="M81" i="31"/>
  <c r="O36" i="31"/>
  <c r="O88" i="31" s="1"/>
  <c r="M88" i="31"/>
  <c r="O26" i="31"/>
  <c r="O78" i="31" s="1"/>
  <c r="M78" i="31"/>
  <c r="M84" i="31"/>
  <c r="O32" i="31"/>
  <c r="O84" i="31" s="1"/>
  <c r="M21" i="31"/>
  <c r="M35" i="31"/>
  <c r="L88" i="31"/>
  <c r="O74" i="31"/>
  <c r="N21" i="31"/>
  <c r="N73" i="31" s="1"/>
  <c r="O83" i="28"/>
  <c r="G35" i="28"/>
  <c r="G94" i="28" s="1"/>
  <c r="L31" i="28"/>
  <c r="L90" i="28" s="1"/>
  <c r="G42" i="28"/>
  <c r="G101" i="28" s="1"/>
  <c r="L41" i="26"/>
  <c r="M41" i="26" s="1"/>
  <c r="M100" i="26" s="1"/>
  <c r="L101" i="28"/>
  <c r="M42" i="28"/>
  <c r="M101" i="28" s="1"/>
  <c r="M35" i="28"/>
  <c r="N35" i="28"/>
  <c r="N94" i="28" s="1"/>
  <c r="L40" i="28"/>
  <c r="M40" i="28" s="1"/>
  <c r="L27" i="28"/>
  <c r="M27" i="28" s="1"/>
  <c r="L39" i="28"/>
  <c r="M39" i="28" s="1"/>
  <c r="L38" i="28"/>
  <c r="G39" i="28"/>
  <c r="G98" i="28" s="1"/>
  <c r="L102" i="28"/>
  <c r="M102" i="28"/>
  <c r="G100" i="28"/>
  <c r="G95" i="28"/>
  <c r="L91" i="28"/>
  <c r="G91" i="28"/>
  <c r="G86" i="28"/>
  <c r="L81" i="28"/>
  <c r="L21" i="28"/>
  <c r="M21" i="28" s="1"/>
  <c r="G81" i="28"/>
  <c r="M100" i="28"/>
  <c r="L100" i="28"/>
  <c r="M81" i="28"/>
  <c r="M91" i="28"/>
  <c r="O101" i="28"/>
  <c r="L94" i="28"/>
  <c r="G87" i="28"/>
  <c r="G102" i="28"/>
  <c r="R46" i="28"/>
  <c r="S46" i="28" s="1"/>
  <c r="T46" i="28" s="1"/>
  <c r="T39" i="26"/>
  <c r="M38" i="26"/>
  <c r="O38" i="26" s="1"/>
  <c r="L97" i="26"/>
  <c r="G42" i="26"/>
  <c r="G101" i="26" s="1"/>
  <c r="G39" i="26"/>
  <c r="G98" i="26" s="1"/>
  <c r="L40" i="26"/>
  <c r="M40" i="26" s="1"/>
  <c r="O40" i="26" s="1"/>
  <c r="L39" i="26"/>
  <c r="G41" i="26"/>
  <c r="G100" i="26" s="1"/>
  <c r="L35" i="26"/>
  <c r="G36" i="26"/>
  <c r="G95" i="26" s="1"/>
  <c r="L36" i="26"/>
  <c r="M36" i="26" s="1"/>
  <c r="G32" i="26"/>
  <c r="G91" i="26" s="1"/>
  <c r="L32" i="26"/>
  <c r="L31" i="26"/>
  <c r="M31" i="26" s="1"/>
  <c r="G28" i="26"/>
  <c r="G87" i="26" s="1"/>
  <c r="L27" i="26"/>
  <c r="L86" i="26" s="1"/>
  <c r="L28" i="26"/>
  <c r="L42" i="26"/>
  <c r="G43" i="26"/>
  <c r="G102" i="26" s="1"/>
  <c r="L43" i="26"/>
  <c r="N38" i="26"/>
  <c r="N97" i="26" s="1"/>
  <c r="G22" i="26"/>
  <c r="G81" i="26" s="1"/>
  <c r="L21" i="26"/>
  <c r="M21" i="26" s="1"/>
  <c r="L22" i="26"/>
  <c r="M22" i="26" s="1"/>
  <c r="G80" i="26"/>
  <c r="R46" i="26"/>
  <c r="S46" i="26" l="1"/>
  <c r="T46" i="26" s="1"/>
  <c r="U46" i="26" s="1"/>
  <c r="D46" i="26" s="1"/>
  <c r="D105" i="26" s="1"/>
  <c r="L100" i="26"/>
  <c r="R39" i="31"/>
  <c r="S39" i="31" s="1"/>
  <c r="T39" i="31" s="1"/>
  <c r="U39" i="31" s="1"/>
  <c r="D39" i="31" s="1"/>
  <c r="O34" i="31"/>
  <c r="O86" i="31" s="1"/>
  <c r="M73" i="31"/>
  <c r="O21" i="31"/>
  <c r="O35" i="31"/>
  <c r="O87" i="31" s="1"/>
  <c r="M87" i="31"/>
  <c r="N31" i="26"/>
  <c r="N90" i="26" s="1"/>
  <c r="L90" i="26"/>
  <c r="N31" i="28"/>
  <c r="N90" i="28" s="1"/>
  <c r="M31" i="28"/>
  <c r="M90" i="28" s="1"/>
  <c r="O31" i="26"/>
  <c r="O90" i="26" s="1"/>
  <c r="M90" i="26"/>
  <c r="L99" i="28"/>
  <c r="L98" i="28"/>
  <c r="M98" i="28"/>
  <c r="N38" i="28"/>
  <c r="N97" i="28" s="1"/>
  <c r="M38" i="28"/>
  <c r="L97" i="28"/>
  <c r="O90" i="28"/>
  <c r="L80" i="28"/>
  <c r="L87" i="28"/>
  <c r="M87" i="28"/>
  <c r="L86" i="28"/>
  <c r="N27" i="28"/>
  <c r="M80" i="28"/>
  <c r="N21" i="28"/>
  <c r="O99" i="28"/>
  <c r="M99" i="28"/>
  <c r="O94" i="28"/>
  <c r="M94" i="28"/>
  <c r="L80" i="26"/>
  <c r="L99" i="26"/>
  <c r="L98" i="26"/>
  <c r="M39" i="26"/>
  <c r="M98" i="26" s="1"/>
  <c r="L102" i="26"/>
  <c r="M43" i="26"/>
  <c r="M102" i="26" s="1"/>
  <c r="M35" i="26"/>
  <c r="N35" i="26"/>
  <c r="N94" i="26" s="1"/>
  <c r="L94" i="26"/>
  <c r="M32" i="26"/>
  <c r="M91" i="26" s="1"/>
  <c r="L91" i="26"/>
  <c r="L87" i="26"/>
  <c r="M28" i="26"/>
  <c r="M87" i="26" s="1"/>
  <c r="N27" i="26"/>
  <c r="M27" i="26"/>
  <c r="M86" i="26" s="1"/>
  <c r="L101" i="26"/>
  <c r="M42" i="26"/>
  <c r="M97" i="26"/>
  <c r="O97" i="26"/>
  <c r="N21" i="26"/>
  <c r="N80" i="26" s="1"/>
  <c r="M81" i="26"/>
  <c r="M80" i="26"/>
  <c r="L81" i="26"/>
  <c r="O99" i="26"/>
  <c r="M99" i="26"/>
  <c r="V46" i="26" l="1"/>
  <c r="V46" i="28"/>
  <c r="R38" i="31"/>
  <c r="D38" i="31" s="1"/>
  <c r="O73" i="31"/>
  <c r="O35" i="26"/>
  <c r="O94" i="26" s="1"/>
  <c r="M94" i="26"/>
  <c r="N86" i="28"/>
  <c r="O27" i="28"/>
  <c r="O86" i="28" s="1"/>
  <c r="N80" i="28"/>
  <c r="O21" i="28"/>
  <c r="O80" i="28" s="1"/>
  <c r="O38" i="28"/>
  <c r="O97" i="28" s="1"/>
  <c r="M101" i="26"/>
  <c r="O42" i="26"/>
  <c r="O101" i="26" s="1"/>
  <c r="M97" i="28"/>
  <c r="M86" i="28"/>
  <c r="N86" i="26"/>
  <c r="O27" i="26"/>
  <c r="O86" i="26" s="1"/>
  <c r="O21" i="26"/>
  <c r="U46" i="28" l="1"/>
  <c r="D46" i="28"/>
  <c r="D105" i="28" s="1"/>
  <c r="V39" i="31"/>
  <c r="D90" i="31"/>
  <c r="U38" i="31"/>
  <c r="R45" i="28"/>
  <c r="D45" i="28" s="1"/>
  <c r="R45" i="26"/>
  <c r="O80" i="26"/>
  <c r="U45" i="26" l="1"/>
  <c r="F45" i="26" s="1"/>
  <c r="D45" i="26"/>
  <c r="U40" i="31"/>
  <c r="M40" i="31" s="1"/>
  <c r="M92" i="31" s="1"/>
  <c r="D91" i="31"/>
  <c r="K38" i="31"/>
  <c r="J38" i="31"/>
  <c r="H38" i="31"/>
  <c r="I38" i="31"/>
  <c r="G38" i="31"/>
  <c r="F38" i="31"/>
  <c r="E38" i="31"/>
  <c r="U45" i="28"/>
  <c r="G45" i="26"/>
  <c r="U47" i="26"/>
  <c r="M47" i="26" s="1"/>
  <c r="M106" i="26" s="1"/>
  <c r="E45" i="26" l="1"/>
  <c r="D104" i="26"/>
  <c r="G45" i="28"/>
  <c r="F45" i="28"/>
  <c r="E45" i="28"/>
  <c r="D104" i="28"/>
  <c r="U47" i="28"/>
  <c r="M47" i="28" s="1"/>
  <c r="M106" i="28" s="1"/>
  <c r="H45" i="26" l="1"/>
  <c r="K45" i="26"/>
  <c r="I45" i="26"/>
  <c r="J45" i="26"/>
  <c r="K45" i="28"/>
  <c r="J45" i="28"/>
  <c r="I45" i="28"/>
  <c r="H45" i="28"/>
</calcChain>
</file>

<file path=xl/sharedStrings.xml><?xml version="1.0" encoding="utf-8"?>
<sst xmlns="http://schemas.openxmlformats.org/spreadsheetml/2006/main" count="1192" uniqueCount="248">
  <si>
    <t>使用料</t>
    <rPh sb="0" eb="3">
      <t>シヨウリョウ</t>
    </rPh>
    <phoneticPr fontId="1"/>
  </si>
  <si>
    <t>町内</t>
    <rPh sb="0" eb="2">
      <t>チョウナイ</t>
    </rPh>
    <phoneticPr fontId="1"/>
  </si>
  <si>
    <t>町外</t>
    <rPh sb="0" eb="2">
      <t>チョウガイ</t>
    </rPh>
    <phoneticPr fontId="1"/>
  </si>
  <si>
    <t>使用年月日</t>
    <rPh sb="0" eb="2">
      <t>シヨウ</t>
    </rPh>
    <rPh sb="2" eb="5">
      <t>ネンガッピ</t>
    </rPh>
    <phoneticPr fontId="1"/>
  </si>
  <si>
    <t>申請年月日</t>
    <rPh sb="0" eb="2">
      <t>シンセイ</t>
    </rPh>
    <rPh sb="2" eb="5">
      <t>ネンガッピ</t>
    </rPh>
    <phoneticPr fontId="1"/>
  </si>
  <si>
    <t>区分</t>
    <rPh sb="0" eb="2">
      <t>クブン</t>
    </rPh>
    <phoneticPr fontId="1"/>
  </si>
  <si>
    <t>使用時間</t>
    <rPh sb="0" eb="2">
      <t>シヨウ</t>
    </rPh>
    <rPh sb="2" eb="4">
      <t>ジカン</t>
    </rPh>
    <phoneticPr fontId="1"/>
  </si>
  <si>
    <t>許可番号</t>
    <rPh sb="0" eb="2">
      <t>キョカ</t>
    </rPh>
    <rPh sb="2" eb="4">
      <t>バンゴウ</t>
    </rPh>
    <phoneticPr fontId="1"/>
  </si>
  <si>
    <t>時間数</t>
    <rPh sb="0" eb="2">
      <t>ジカン</t>
    </rPh>
    <rPh sb="2" eb="3">
      <t>スウ</t>
    </rPh>
    <phoneticPr fontId="1"/>
  </si>
  <si>
    <t>多目的ホール</t>
    <rPh sb="0" eb="3">
      <t>タモクテキ</t>
    </rPh>
    <phoneticPr fontId="1"/>
  </si>
  <si>
    <t>設備</t>
    <rPh sb="0" eb="2">
      <t>セツビ</t>
    </rPh>
    <phoneticPr fontId="1"/>
  </si>
  <si>
    <t>スタジオ１</t>
    <phoneticPr fontId="1"/>
  </si>
  <si>
    <t>音響設備</t>
    <rPh sb="0" eb="2">
      <t>オンキョウ</t>
    </rPh>
    <rPh sb="2" eb="4">
      <t>セツビ</t>
    </rPh>
    <phoneticPr fontId="1"/>
  </si>
  <si>
    <t>楽器</t>
    <rPh sb="0" eb="2">
      <t>ガッキ</t>
    </rPh>
    <phoneticPr fontId="1"/>
  </si>
  <si>
    <t>スタジオ２</t>
    <phoneticPr fontId="1"/>
  </si>
  <si>
    <t>会議室１</t>
    <rPh sb="0" eb="3">
      <t>カイギシツ</t>
    </rPh>
    <phoneticPr fontId="1"/>
  </si>
  <si>
    <t>会議室２</t>
    <rPh sb="0" eb="3">
      <t>カイギシツ</t>
    </rPh>
    <phoneticPr fontId="1"/>
  </si>
  <si>
    <t>ラウンジ</t>
    <phoneticPr fontId="1"/>
  </si>
  <si>
    <t>屋外展示交流広場</t>
    <rPh sb="0" eb="2">
      <t>オクガイ</t>
    </rPh>
    <rPh sb="2" eb="4">
      <t>テンジ</t>
    </rPh>
    <rPh sb="4" eb="6">
      <t>コウリュウ</t>
    </rPh>
    <rPh sb="6" eb="8">
      <t>ヒロバ</t>
    </rPh>
    <phoneticPr fontId="1"/>
  </si>
  <si>
    <t>基本使用料</t>
    <rPh sb="0" eb="2">
      <t>キホン</t>
    </rPh>
    <rPh sb="2" eb="5">
      <t>シヨウリョウ</t>
    </rPh>
    <phoneticPr fontId="1"/>
  </si>
  <si>
    <t>会議室</t>
    <rPh sb="0" eb="3">
      <t>カイギシツ</t>
    </rPh>
    <phoneticPr fontId="1"/>
  </si>
  <si>
    <t>照明設備</t>
    <rPh sb="0" eb="2">
      <t>ショウメイ</t>
    </rPh>
    <rPh sb="2" eb="4">
      <t>セツビ</t>
    </rPh>
    <phoneticPr fontId="1"/>
  </si>
  <si>
    <t>映像設備</t>
    <rPh sb="0" eb="2">
      <t>エイゾウ</t>
    </rPh>
    <rPh sb="2" eb="4">
      <t>セツビ</t>
    </rPh>
    <phoneticPr fontId="1"/>
  </si>
  <si>
    <t>舞台設備</t>
    <rPh sb="0" eb="2">
      <t>ブタイ</t>
    </rPh>
    <rPh sb="2" eb="4">
      <t>セツビ</t>
    </rPh>
    <phoneticPr fontId="1"/>
  </si>
  <si>
    <r>
      <t xml:space="preserve">時間外基本使用料
</t>
    </r>
    <r>
      <rPr>
        <sz val="10"/>
        <color theme="1"/>
        <rFont val="ＭＳ ゴシック"/>
        <family val="3"/>
        <charset val="128"/>
      </rPr>
      <t>(基本使用料の1/4加算)</t>
    </r>
    <rPh sb="0" eb="3">
      <t>ジカンガイ</t>
    </rPh>
    <rPh sb="3" eb="5">
      <t>キホン</t>
    </rPh>
    <rPh sb="5" eb="8">
      <t>シヨウリョウ</t>
    </rPh>
    <rPh sb="10" eb="12">
      <t>キホン</t>
    </rPh>
    <rPh sb="12" eb="15">
      <t>シヨウリョウ</t>
    </rPh>
    <rPh sb="19" eb="21">
      <t>カサン</t>
    </rPh>
    <phoneticPr fontId="1"/>
  </si>
  <si>
    <t>新地町文化交流センター使用料一覧表</t>
    <rPh sb="0" eb="2">
      <t>シンチ</t>
    </rPh>
    <rPh sb="2" eb="3">
      <t>マチ</t>
    </rPh>
    <rPh sb="3" eb="5">
      <t>ブンカ</t>
    </rPh>
    <rPh sb="5" eb="7">
      <t>コウリュウ</t>
    </rPh>
    <rPh sb="11" eb="14">
      <t>シヨウリョウ</t>
    </rPh>
    <rPh sb="14" eb="17">
      <t>イチランヒョウ</t>
    </rPh>
    <phoneticPr fontId="1"/>
  </si>
  <si>
    <r>
      <t xml:space="preserve">多目的ホール
</t>
    </r>
    <r>
      <rPr>
        <sz val="10"/>
        <color theme="1"/>
        <rFont val="ＭＳ ゴシック"/>
        <family val="3"/>
        <charset val="128"/>
      </rPr>
      <t>(舞台のみ)</t>
    </r>
    <rPh sb="0" eb="3">
      <t>タモクテキ</t>
    </rPh>
    <rPh sb="8" eb="10">
      <t>ブタイ</t>
    </rPh>
    <phoneticPr fontId="1"/>
  </si>
  <si>
    <r>
      <t xml:space="preserve">多目的ホール
</t>
    </r>
    <r>
      <rPr>
        <sz val="8"/>
        <color theme="1"/>
        <rFont val="ＭＳ ゴシック"/>
        <family val="3"/>
        <charset val="128"/>
      </rPr>
      <t>(入場料無・営利目的外)</t>
    </r>
    <rPh sb="0" eb="3">
      <t>タモクテキ</t>
    </rPh>
    <rPh sb="8" eb="11">
      <t>ニュウジョウリョウ</t>
    </rPh>
    <rPh sb="11" eb="12">
      <t>ム</t>
    </rPh>
    <rPh sb="13" eb="15">
      <t>エイリ</t>
    </rPh>
    <rPh sb="15" eb="17">
      <t>モクテキ</t>
    </rPh>
    <rPh sb="17" eb="18">
      <t>ガイ</t>
    </rPh>
    <phoneticPr fontId="1"/>
  </si>
  <si>
    <r>
      <t xml:space="preserve">多目的ホール
</t>
    </r>
    <r>
      <rPr>
        <sz val="8"/>
        <color theme="1"/>
        <rFont val="ＭＳ ゴシック"/>
        <family val="3"/>
        <charset val="128"/>
      </rPr>
      <t>(入場料無・営利目的)</t>
    </r>
    <rPh sb="0" eb="3">
      <t>タモクテキ</t>
    </rPh>
    <rPh sb="8" eb="11">
      <t>ニュウジョウリョウ</t>
    </rPh>
    <rPh sb="11" eb="12">
      <t>ム</t>
    </rPh>
    <rPh sb="13" eb="15">
      <t>エイリ</t>
    </rPh>
    <rPh sb="15" eb="17">
      <t>モクテキ</t>
    </rPh>
    <phoneticPr fontId="1"/>
  </si>
  <si>
    <r>
      <t xml:space="preserve">多目的ホール
</t>
    </r>
    <r>
      <rPr>
        <sz val="8"/>
        <color theme="1"/>
        <rFont val="ＭＳ ゴシック"/>
        <family val="3"/>
        <charset val="128"/>
      </rPr>
      <t>(入場料有・営利目的外)</t>
    </r>
    <rPh sb="0" eb="3">
      <t>タモクテキ</t>
    </rPh>
    <rPh sb="8" eb="11">
      <t>ニュウジョウリョウ</t>
    </rPh>
    <rPh sb="11" eb="12">
      <t>アリ</t>
    </rPh>
    <rPh sb="13" eb="15">
      <t>エイリ</t>
    </rPh>
    <rPh sb="15" eb="17">
      <t>モクテキ</t>
    </rPh>
    <rPh sb="17" eb="18">
      <t>ガイ</t>
    </rPh>
    <phoneticPr fontId="1"/>
  </si>
  <si>
    <r>
      <t xml:space="preserve">多目的ホール
</t>
    </r>
    <r>
      <rPr>
        <sz val="8"/>
        <color theme="1"/>
        <rFont val="ＭＳ ゴシック"/>
        <family val="3"/>
        <charset val="128"/>
      </rPr>
      <t>(入場料有・営利目的)</t>
    </r>
    <rPh sb="0" eb="3">
      <t>タモクテキ</t>
    </rPh>
    <rPh sb="8" eb="11">
      <t>ニュウジョウリョウ</t>
    </rPh>
    <rPh sb="11" eb="12">
      <t>アリ</t>
    </rPh>
    <rPh sb="13" eb="15">
      <t>エイリ</t>
    </rPh>
    <rPh sb="15" eb="17">
      <t>モクテキ</t>
    </rPh>
    <phoneticPr fontId="1"/>
  </si>
  <si>
    <r>
      <t xml:space="preserve">冷暖房使用料
</t>
    </r>
    <r>
      <rPr>
        <sz val="8"/>
        <color theme="1"/>
        <rFont val="ＭＳ ゴシック"/>
        <family val="3"/>
        <charset val="128"/>
      </rPr>
      <t>(ﾎｰﾙは基本使用料の3/10)</t>
    </r>
    <rPh sb="0" eb="3">
      <t>レイダンボウ</t>
    </rPh>
    <rPh sb="3" eb="6">
      <t>シヨウリョウ</t>
    </rPh>
    <rPh sb="12" eb="14">
      <t>キホン</t>
    </rPh>
    <rPh sb="13" eb="14">
      <t>ホン</t>
    </rPh>
    <rPh sb="14" eb="17">
      <t>シヨウリョウ</t>
    </rPh>
    <phoneticPr fontId="1"/>
  </si>
  <si>
    <t>多目的ホール入場料あり・非営利</t>
    <rPh sb="0" eb="3">
      <t>タモクテキ</t>
    </rPh>
    <rPh sb="6" eb="9">
      <t>ニュウジョウリョウ</t>
    </rPh>
    <rPh sb="12" eb="13">
      <t>ヒ</t>
    </rPh>
    <rPh sb="13" eb="15">
      <t>エイリ</t>
    </rPh>
    <phoneticPr fontId="1"/>
  </si>
  <si>
    <t>多目的ホール入場料あり・営利</t>
    <rPh sb="0" eb="3">
      <t>タモクテキ</t>
    </rPh>
    <rPh sb="6" eb="9">
      <t>ニュウジョウリョウ</t>
    </rPh>
    <rPh sb="12" eb="14">
      <t>エイリ</t>
    </rPh>
    <phoneticPr fontId="1"/>
  </si>
  <si>
    <t>入場料あり・非営利</t>
    <rPh sb="0" eb="3">
      <t>ニュウジョウリョウ</t>
    </rPh>
    <rPh sb="6" eb="7">
      <t>ヒ</t>
    </rPh>
    <rPh sb="7" eb="9">
      <t>エイリ</t>
    </rPh>
    <phoneticPr fontId="1"/>
  </si>
  <si>
    <t>入場料あり・営利</t>
    <rPh sb="0" eb="3">
      <t>ニュウジョウリョウ</t>
    </rPh>
    <rPh sb="6" eb="8">
      <t>エイリ</t>
    </rPh>
    <phoneticPr fontId="1"/>
  </si>
  <si>
    <t>入場料なし・非営利</t>
    <rPh sb="0" eb="3">
      <t>ニュウジョウリョウ</t>
    </rPh>
    <rPh sb="6" eb="7">
      <t>ヒ</t>
    </rPh>
    <rPh sb="7" eb="9">
      <t>エイリ</t>
    </rPh>
    <phoneticPr fontId="1"/>
  </si>
  <si>
    <t>入場料なし・営利</t>
    <rPh sb="0" eb="3">
      <t>ニュウジョウリョウ</t>
    </rPh>
    <rPh sb="6" eb="8">
      <t>エイリ</t>
    </rPh>
    <phoneticPr fontId="1"/>
  </si>
  <si>
    <t>多目的ホール入場料なし・非営利</t>
    <rPh sb="0" eb="3">
      <t>タモクテキ</t>
    </rPh>
    <rPh sb="6" eb="9">
      <t>ニュウジョウリョウ</t>
    </rPh>
    <rPh sb="12" eb="13">
      <t>ヒ</t>
    </rPh>
    <rPh sb="13" eb="15">
      <t>エイリ</t>
    </rPh>
    <phoneticPr fontId="1"/>
  </si>
  <si>
    <t>多目的ホール入場料なし・営利</t>
    <rPh sb="0" eb="3">
      <t>タモクテキ</t>
    </rPh>
    <rPh sb="6" eb="9">
      <t>ニュウジョウリョウ</t>
    </rPh>
    <rPh sb="12" eb="14">
      <t>エイリ</t>
    </rPh>
    <phoneticPr fontId="1"/>
  </si>
  <si>
    <t>多目的ホール舞台のみ</t>
    <rPh sb="0" eb="3">
      <t>タモクテキ</t>
    </rPh>
    <rPh sb="6" eb="8">
      <t>ブタイ</t>
    </rPh>
    <phoneticPr fontId="1"/>
  </si>
  <si>
    <t>舞台のみ</t>
    <rPh sb="0" eb="2">
      <t>ブタイ</t>
    </rPh>
    <phoneticPr fontId="1"/>
  </si>
  <si>
    <t>音響設備(袖)</t>
    <rPh sb="0" eb="2">
      <t>オンキョウ</t>
    </rPh>
    <rPh sb="2" eb="4">
      <t>セツビ</t>
    </rPh>
    <rPh sb="5" eb="6">
      <t>ソデ</t>
    </rPh>
    <phoneticPr fontId="1"/>
  </si>
  <si>
    <t>住所</t>
    <rPh sb="0" eb="2">
      <t>ジュウショ</t>
    </rPh>
    <phoneticPr fontId="1"/>
  </si>
  <si>
    <t>町内者</t>
    <rPh sb="0" eb="2">
      <t>チョウナイ</t>
    </rPh>
    <rPh sb="2" eb="3">
      <t>シャ</t>
    </rPh>
    <phoneticPr fontId="1"/>
  </si>
  <si>
    <t>１．施設使用料　※使用１時間当たり</t>
    <rPh sb="2" eb="4">
      <t>シセツ</t>
    </rPh>
    <rPh sb="4" eb="7">
      <t>シヨウリョウ</t>
    </rPh>
    <rPh sb="9" eb="11">
      <t>シヨウ</t>
    </rPh>
    <rPh sb="12" eb="14">
      <t>ジカン</t>
    </rPh>
    <rPh sb="14" eb="15">
      <t>ア</t>
    </rPh>
    <phoneticPr fontId="1"/>
  </si>
  <si>
    <t>２．設備使用料　※使用１回当たり</t>
    <rPh sb="2" eb="4">
      <t>セツビ</t>
    </rPh>
    <rPh sb="4" eb="7">
      <t>シヨウリョウ</t>
    </rPh>
    <rPh sb="9" eb="11">
      <t>シヨウ</t>
    </rPh>
    <rPh sb="11" eb="13">
      <t>イッカイ</t>
    </rPh>
    <rPh sb="13" eb="14">
      <t>ア</t>
    </rPh>
    <phoneticPr fontId="1"/>
  </si>
  <si>
    <t>様式第１号（第４条関係）</t>
    <rPh sb="0" eb="2">
      <t>ヨウシキ</t>
    </rPh>
    <rPh sb="2" eb="3">
      <t>ダイ</t>
    </rPh>
    <rPh sb="4" eb="5">
      <t>ゴウ</t>
    </rPh>
    <rPh sb="6" eb="7">
      <t>ダイ</t>
    </rPh>
    <rPh sb="8" eb="9">
      <t>ジョウ</t>
    </rPh>
    <rPh sb="9" eb="11">
      <t>カンケイ</t>
    </rPh>
    <phoneticPr fontId="1"/>
  </si>
  <si>
    <t>受付番号</t>
    <rPh sb="0" eb="2">
      <t>ウケツケ</t>
    </rPh>
    <rPh sb="2" eb="4">
      <t>バンゴウ</t>
    </rPh>
    <phoneticPr fontId="1"/>
  </si>
  <si>
    <t>新地町文化交流センター使用許可申請書</t>
    <rPh sb="0" eb="7">
      <t>シンチマチブンカコウリュウ</t>
    </rPh>
    <rPh sb="11" eb="13">
      <t>シヨウ</t>
    </rPh>
    <rPh sb="13" eb="15">
      <t>キョカ</t>
    </rPh>
    <rPh sb="15" eb="18">
      <t>シンセイショ</t>
    </rPh>
    <phoneticPr fontId="1"/>
  </si>
  <si>
    <t>新地町長　様</t>
    <rPh sb="0" eb="2">
      <t>シンチ</t>
    </rPh>
    <rPh sb="2" eb="4">
      <t>チョウチョウ</t>
    </rPh>
    <rPh sb="5" eb="6">
      <t>サマ</t>
    </rPh>
    <phoneticPr fontId="1"/>
  </si>
  <si>
    <t xml:space="preserve">申請者 </t>
    <rPh sb="0" eb="3">
      <t>シンセイシャ</t>
    </rPh>
    <phoneticPr fontId="1"/>
  </si>
  <si>
    <t>　次のとおり使用したいので、新地町文化交流センター設置条例施行規則第4条第１項の規定により申請します。</t>
    <rPh sb="1" eb="2">
      <t>ツギ</t>
    </rPh>
    <rPh sb="6" eb="8">
      <t>シヨウ</t>
    </rPh>
    <rPh sb="14" eb="17">
      <t>シンチマチ</t>
    </rPh>
    <rPh sb="17" eb="19">
      <t>ブンカ</t>
    </rPh>
    <rPh sb="19" eb="21">
      <t>コウリュウ</t>
    </rPh>
    <rPh sb="25" eb="27">
      <t>セッチ</t>
    </rPh>
    <rPh sb="27" eb="29">
      <t>ジョウレイ</t>
    </rPh>
    <rPh sb="29" eb="31">
      <t>セコウ</t>
    </rPh>
    <rPh sb="31" eb="33">
      <t>キソク</t>
    </rPh>
    <rPh sb="33" eb="34">
      <t>ダイ</t>
    </rPh>
    <rPh sb="35" eb="36">
      <t>ジョウ</t>
    </rPh>
    <rPh sb="36" eb="37">
      <t>ダイ</t>
    </rPh>
    <rPh sb="38" eb="39">
      <t>コウ</t>
    </rPh>
    <rPh sb="40" eb="42">
      <t>キテイ</t>
    </rPh>
    <rPh sb="45" eb="47">
      <t>シンセイ</t>
    </rPh>
    <phoneticPr fontId="1"/>
  </si>
  <si>
    <t>　なお、使用許可を受けた際は、使用に関する許可条件及び使用上の注意を遵守いたします。</t>
    <rPh sb="4" eb="6">
      <t>シヨウ</t>
    </rPh>
    <rPh sb="6" eb="8">
      <t>キョカ</t>
    </rPh>
    <rPh sb="9" eb="10">
      <t>ウ</t>
    </rPh>
    <rPh sb="12" eb="13">
      <t>サイ</t>
    </rPh>
    <rPh sb="15" eb="17">
      <t>シヨウ</t>
    </rPh>
    <rPh sb="18" eb="19">
      <t>カン</t>
    </rPh>
    <rPh sb="21" eb="23">
      <t>キョカ</t>
    </rPh>
    <rPh sb="23" eb="25">
      <t>ジョウケン</t>
    </rPh>
    <rPh sb="25" eb="26">
      <t>オヨ</t>
    </rPh>
    <rPh sb="27" eb="30">
      <t>シヨウジョウ</t>
    </rPh>
    <rPh sb="31" eb="33">
      <t>チュウイ</t>
    </rPh>
    <rPh sb="34" eb="36">
      <t>ジュンシュ</t>
    </rPh>
    <phoneticPr fontId="1"/>
  </si>
  <si>
    <t>使用目的</t>
    <rPh sb="0" eb="2">
      <t>シヨウ</t>
    </rPh>
    <rPh sb="2" eb="4">
      <t>モクテキ</t>
    </rPh>
    <phoneticPr fontId="1"/>
  </si>
  <si>
    <t>使用者区分
（主たる構成員）</t>
    <rPh sb="0" eb="3">
      <t>シヨウシャ</t>
    </rPh>
    <rPh sb="3" eb="5">
      <t>クブン</t>
    </rPh>
    <rPh sb="7" eb="8">
      <t>シュ</t>
    </rPh>
    <rPh sb="10" eb="13">
      <t>コウセイイン</t>
    </rPh>
    <phoneticPr fontId="1"/>
  </si>
  <si>
    <t>使用日時</t>
    <rPh sb="0" eb="2">
      <t>シヨウ</t>
    </rPh>
    <rPh sb="2" eb="4">
      <t>ニチジ</t>
    </rPh>
    <phoneticPr fontId="1"/>
  </si>
  <si>
    <t>主催・共催・後援
団体名</t>
    <rPh sb="0" eb="2">
      <t>シュサイ</t>
    </rPh>
    <rPh sb="3" eb="5">
      <t>キョウサイ</t>
    </rPh>
    <rPh sb="6" eb="8">
      <t>コウエン</t>
    </rPh>
    <rPh sb="9" eb="11">
      <t>ダンタイ</t>
    </rPh>
    <rPh sb="11" eb="12">
      <t>メイ</t>
    </rPh>
    <phoneticPr fontId="1"/>
  </si>
  <si>
    <t>開催時間
及び人員</t>
    <rPh sb="0" eb="2">
      <t>カイサイ</t>
    </rPh>
    <rPh sb="2" eb="4">
      <t>ジカン</t>
    </rPh>
    <rPh sb="5" eb="6">
      <t>オヨ</t>
    </rPh>
    <rPh sb="7" eb="9">
      <t>ジンイン</t>
    </rPh>
    <phoneticPr fontId="1"/>
  </si>
  <si>
    <t>１回目</t>
    <rPh sb="1" eb="3">
      <t>カイメ</t>
    </rPh>
    <phoneticPr fontId="1"/>
  </si>
  <si>
    <t>２回目</t>
    <rPh sb="1" eb="3">
      <t>カイメ</t>
    </rPh>
    <phoneticPr fontId="1"/>
  </si>
  <si>
    <t>入場料の有無</t>
    <rPh sb="0" eb="3">
      <t>ニュウジョウリョウ</t>
    </rPh>
    <rPh sb="4" eb="6">
      <t>ウム</t>
    </rPh>
    <phoneticPr fontId="1"/>
  </si>
  <si>
    <t>入場料</t>
    <rPh sb="0" eb="3">
      <t>ニュウジョウリョウ</t>
    </rPh>
    <phoneticPr fontId="1"/>
  </si>
  <si>
    <t>営利目的の有無</t>
    <rPh sb="0" eb="2">
      <t>エイリ</t>
    </rPh>
    <rPh sb="2" eb="4">
      <t>モクテキ</t>
    </rPh>
    <rPh sb="5" eb="7">
      <t>ウム</t>
    </rPh>
    <phoneticPr fontId="1"/>
  </si>
  <si>
    <t>使用場所
及び設備</t>
    <rPh sb="0" eb="2">
      <t>シヨウ</t>
    </rPh>
    <rPh sb="2" eb="4">
      <t>バショ</t>
    </rPh>
    <rPh sb="5" eb="6">
      <t>オヨ</t>
    </rPh>
    <rPh sb="7" eb="9">
      <t>セツビ</t>
    </rPh>
    <phoneticPr fontId="1"/>
  </si>
  <si>
    <t>区　分</t>
    <rPh sb="0" eb="1">
      <t>ク</t>
    </rPh>
    <rPh sb="2" eb="3">
      <t>フン</t>
    </rPh>
    <phoneticPr fontId="1"/>
  </si>
  <si>
    <t>人数
（人）</t>
    <rPh sb="0" eb="2">
      <t>ニンズウ</t>
    </rPh>
    <rPh sb="4" eb="5">
      <t>ニン</t>
    </rPh>
    <phoneticPr fontId="1"/>
  </si>
  <si>
    <t>基本料金
単価</t>
    <rPh sb="0" eb="2">
      <t>キホン</t>
    </rPh>
    <rPh sb="2" eb="4">
      <t>リョウキン</t>
    </rPh>
    <rPh sb="5" eb="7">
      <t>タンカ</t>
    </rPh>
    <phoneticPr fontId="1"/>
  </si>
  <si>
    <t>冷暖房
単価</t>
    <rPh sb="0" eb="3">
      <t>レイダンボウ</t>
    </rPh>
    <rPh sb="4" eb="6">
      <t>タンカ</t>
    </rPh>
    <phoneticPr fontId="1"/>
  </si>
  <si>
    <t>スタジオ1</t>
    <phoneticPr fontId="1"/>
  </si>
  <si>
    <t>：　　　～　　　：</t>
  </si>
  <si>
    <t>音響設備</t>
    <rPh sb="0" eb="4">
      <t>オンキョウセツビ</t>
    </rPh>
    <phoneticPr fontId="1"/>
  </si>
  <si>
    <t>楽器（ドラム等）</t>
    <rPh sb="0" eb="2">
      <t>ガッキ</t>
    </rPh>
    <phoneticPr fontId="1"/>
  </si>
  <si>
    <t>楽器（ピアノ）</t>
    <rPh sb="0" eb="2">
      <t>ガッキ</t>
    </rPh>
    <phoneticPr fontId="1"/>
  </si>
  <si>
    <t>減免申請及び
合計使用料</t>
    <rPh sb="0" eb="2">
      <t>ゲンメン</t>
    </rPh>
    <rPh sb="2" eb="4">
      <t>シンセイ</t>
    </rPh>
    <rPh sb="4" eb="5">
      <t>オヨ</t>
    </rPh>
    <rPh sb="7" eb="9">
      <t>ゴウケイ</t>
    </rPh>
    <rPh sb="9" eb="12">
      <t>シヨウリョウ</t>
    </rPh>
    <phoneticPr fontId="1"/>
  </si>
  <si>
    <t>特別設備内容</t>
    <rPh sb="0" eb="2">
      <t>トクベツ</t>
    </rPh>
    <rPh sb="2" eb="4">
      <t>セツビ</t>
    </rPh>
    <rPh sb="4" eb="6">
      <t>ナイヨウ</t>
    </rPh>
    <phoneticPr fontId="1"/>
  </si>
  <si>
    <t>使用条件
及びその他</t>
    <rPh sb="0" eb="2">
      <t>シヨウ</t>
    </rPh>
    <rPh sb="2" eb="4">
      <t>ジョウケン</t>
    </rPh>
    <rPh sb="5" eb="6">
      <t>オヨ</t>
    </rPh>
    <rPh sb="9" eb="10">
      <t>タ</t>
    </rPh>
    <phoneticPr fontId="1"/>
  </si>
  <si>
    <t>　使用条件等については、許可書裏面を
　ご覧ください。</t>
    <rPh sb="1" eb="3">
      <t>シヨウ</t>
    </rPh>
    <rPh sb="3" eb="5">
      <t>ジョウケン</t>
    </rPh>
    <rPh sb="5" eb="6">
      <t>トウ</t>
    </rPh>
    <rPh sb="12" eb="15">
      <t>キョカショ</t>
    </rPh>
    <rPh sb="15" eb="17">
      <t>ウラメン</t>
    </rPh>
    <rPh sb="21" eb="22">
      <t>ラン</t>
    </rPh>
    <phoneticPr fontId="1"/>
  </si>
  <si>
    <t>備考　１．使用時間は、準備から原状回復までを含むものとし、その時間が１時間に満たない場合は、これを１時間とする。</t>
    <rPh sb="0" eb="2">
      <t>ビコウ</t>
    </rPh>
    <rPh sb="5" eb="7">
      <t>シヨウ</t>
    </rPh>
    <rPh sb="7" eb="9">
      <t>ジカン</t>
    </rPh>
    <rPh sb="11" eb="13">
      <t>ジュンビ</t>
    </rPh>
    <rPh sb="15" eb="17">
      <t>ゲンジョウ</t>
    </rPh>
    <rPh sb="17" eb="19">
      <t>カイフク</t>
    </rPh>
    <rPh sb="22" eb="23">
      <t>フク</t>
    </rPh>
    <rPh sb="31" eb="33">
      <t>ジカン</t>
    </rPh>
    <rPh sb="35" eb="37">
      <t>ジカン</t>
    </rPh>
    <rPh sb="38" eb="39">
      <t>ミ</t>
    </rPh>
    <rPh sb="42" eb="44">
      <t>バアイ</t>
    </rPh>
    <rPh sb="50" eb="52">
      <t>ジカン</t>
    </rPh>
    <phoneticPr fontId="1"/>
  </si>
  <si>
    <t>　  　  ２．町民以外の者及び町民以外の者が主たる構成員となっている団体等が使用する場合の使用料は、基本使用料の２分の１に相当する額を</t>
    <rPh sb="8" eb="10">
      <t>チョウミン</t>
    </rPh>
    <rPh sb="10" eb="12">
      <t>イガイ</t>
    </rPh>
    <rPh sb="13" eb="14">
      <t>モノ</t>
    </rPh>
    <rPh sb="14" eb="15">
      <t>オヨ</t>
    </rPh>
    <rPh sb="16" eb="18">
      <t>チョウミン</t>
    </rPh>
    <rPh sb="18" eb="20">
      <t>イガイ</t>
    </rPh>
    <rPh sb="21" eb="22">
      <t>モノ</t>
    </rPh>
    <rPh sb="23" eb="24">
      <t>シュ</t>
    </rPh>
    <rPh sb="26" eb="29">
      <t>コウセイイン</t>
    </rPh>
    <rPh sb="35" eb="37">
      <t>ダンタイ</t>
    </rPh>
    <rPh sb="37" eb="38">
      <t>トウ</t>
    </rPh>
    <rPh sb="39" eb="41">
      <t>シヨウ</t>
    </rPh>
    <rPh sb="43" eb="45">
      <t>バアイ</t>
    </rPh>
    <rPh sb="46" eb="49">
      <t>シヨウリョウ</t>
    </rPh>
    <rPh sb="51" eb="53">
      <t>キホン</t>
    </rPh>
    <rPh sb="53" eb="56">
      <t>シヨウリョウ</t>
    </rPh>
    <phoneticPr fontId="1"/>
  </si>
  <si>
    <t>　  　　　　加算した額とする。</t>
    <phoneticPr fontId="1"/>
  </si>
  <si>
    <t>　  　  ３．午前９時前及び午後９時後の使用料は、１時間につき、基本使用料の４分の１を加算する。</t>
    <rPh sb="8" eb="9">
      <t>ウマ</t>
    </rPh>
    <rPh sb="9" eb="10">
      <t>マエ</t>
    </rPh>
    <rPh sb="11" eb="13">
      <t>ジマエ</t>
    </rPh>
    <rPh sb="13" eb="14">
      <t>オヨ</t>
    </rPh>
    <rPh sb="15" eb="17">
      <t>ゴゴ</t>
    </rPh>
    <rPh sb="18" eb="19">
      <t>ジ</t>
    </rPh>
    <rPh sb="19" eb="20">
      <t>ゴ</t>
    </rPh>
    <rPh sb="21" eb="23">
      <t>シヨウ</t>
    </rPh>
    <rPh sb="23" eb="24">
      <t>リョウ</t>
    </rPh>
    <rPh sb="27" eb="29">
      <t>ジカン</t>
    </rPh>
    <rPh sb="33" eb="35">
      <t>キホン</t>
    </rPh>
    <rPh sb="35" eb="38">
      <t>シヨウリョウ</t>
    </rPh>
    <rPh sb="40" eb="41">
      <t>ブン</t>
    </rPh>
    <rPh sb="44" eb="46">
      <t>カサン</t>
    </rPh>
    <phoneticPr fontId="1"/>
  </si>
  <si>
    <t>決　裁</t>
    <rPh sb="0" eb="1">
      <t>ケッ</t>
    </rPh>
    <rPh sb="2" eb="3">
      <t>サイ</t>
    </rPh>
    <phoneticPr fontId="1"/>
  </si>
  <si>
    <t>課　長</t>
    <rPh sb="0" eb="1">
      <t>カ</t>
    </rPh>
    <rPh sb="2" eb="3">
      <t>チョウ</t>
    </rPh>
    <phoneticPr fontId="1"/>
  </si>
  <si>
    <t>センター長</t>
    <rPh sb="4" eb="5">
      <t>チョウ</t>
    </rPh>
    <phoneticPr fontId="1"/>
  </si>
  <si>
    <t>係　長</t>
    <rPh sb="0" eb="1">
      <t>カカリ</t>
    </rPh>
    <rPh sb="2" eb="3">
      <t>チョウ</t>
    </rPh>
    <phoneticPr fontId="1"/>
  </si>
  <si>
    <t>係　　　　員</t>
    <rPh sb="0" eb="1">
      <t>カカリ</t>
    </rPh>
    <rPh sb="5" eb="6">
      <t>イン</t>
    </rPh>
    <phoneticPr fontId="1"/>
  </si>
  <si>
    <t>受付者</t>
    <rPh sb="0" eb="2">
      <t>ウケツケ</t>
    </rPh>
    <rPh sb="2" eb="3">
      <t>シャ</t>
    </rPh>
    <phoneticPr fontId="1"/>
  </si>
  <si>
    <t>様式第２号（第５条関係）</t>
    <rPh sb="0" eb="2">
      <t>ヨウシキ</t>
    </rPh>
    <rPh sb="2" eb="3">
      <t>ダイ</t>
    </rPh>
    <rPh sb="4" eb="5">
      <t>ゴウ</t>
    </rPh>
    <rPh sb="6" eb="7">
      <t>ダイ</t>
    </rPh>
    <rPh sb="8" eb="9">
      <t>ジョウ</t>
    </rPh>
    <rPh sb="9" eb="11">
      <t>カンケイ</t>
    </rPh>
    <phoneticPr fontId="1"/>
  </si>
  <si>
    <t>新地町文化交流センター使用許可書兼領収書</t>
    <rPh sb="0" eb="7">
      <t>シンチマチブンカコウリュウ</t>
    </rPh>
    <rPh sb="11" eb="13">
      <t>シヨウ</t>
    </rPh>
    <rPh sb="13" eb="15">
      <t>キョカ</t>
    </rPh>
    <rPh sb="16" eb="17">
      <t>ケン</t>
    </rPh>
    <rPh sb="17" eb="20">
      <t>リョウシュウショ</t>
    </rPh>
    <phoneticPr fontId="1"/>
  </si>
  <si>
    <t>令和　　　　　年　　　　　月　　　　　日</t>
    <rPh sb="0" eb="2">
      <t>レイワ</t>
    </rPh>
    <rPh sb="7" eb="8">
      <t>ネン</t>
    </rPh>
    <rPh sb="13" eb="14">
      <t>ツキ</t>
    </rPh>
    <rPh sb="19" eb="20">
      <t>ニチ</t>
    </rPh>
    <phoneticPr fontId="1"/>
  </si>
  <si>
    <t>注意を遵守することを条件として許可します。</t>
    <phoneticPr fontId="1"/>
  </si>
  <si>
    <t>領　収　印</t>
    <rPh sb="0" eb="1">
      <t>リョウ</t>
    </rPh>
    <rPh sb="2" eb="3">
      <t>オサム</t>
    </rPh>
    <rPh sb="4" eb="5">
      <t>イン</t>
    </rPh>
    <phoneticPr fontId="1"/>
  </si>
  <si>
    <t>新　地　町　長</t>
    <rPh sb="0" eb="1">
      <t>シン</t>
    </rPh>
    <rPh sb="2" eb="3">
      <t>チ</t>
    </rPh>
    <rPh sb="4" eb="5">
      <t>マチ</t>
    </rPh>
    <rPh sb="6" eb="7">
      <t>チョウ</t>
    </rPh>
    <phoneticPr fontId="1"/>
  </si>
  <si>
    <t>【使用許可条件】</t>
    <rPh sb="1" eb="3">
      <t>シヨウ</t>
    </rPh>
    <rPh sb="3" eb="5">
      <t>キョカ</t>
    </rPh>
    <rPh sb="5" eb="7">
      <t>ジョウケン</t>
    </rPh>
    <phoneticPr fontId="1"/>
  </si>
  <si>
    <t>（１）災害・緊急時の対策</t>
    <phoneticPr fontId="1"/>
  </si>
  <si>
    <t>　災害、緊急事態発生時に備えて来館者の避難・誘導、緊急連絡、応急処置について対応できるようにして</t>
    <phoneticPr fontId="1"/>
  </si>
  <si>
    <t>ください。その他、事故発生時には、必ず当館の係員にご連絡ください。</t>
    <phoneticPr fontId="1"/>
  </si>
  <si>
    <t>（２）不可抗力の場合の措置</t>
    <phoneticPr fontId="1"/>
  </si>
  <si>
    <t>　天災地変、交通機関のトラブル等不可抗力によって公演が実施できない場合、また、不測の事故等により、</t>
    <phoneticPr fontId="1"/>
  </si>
  <si>
    <t>使用者、出演者及び来館者に事故が生じた際は、当館ではその責任を負いかねますので予めご了承ください。</t>
    <rPh sb="0" eb="2">
      <t>シヨウ</t>
    </rPh>
    <phoneticPr fontId="1"/>
  </si>
  <si>
    <t>（３）損害の賠償</t>
    <phoneticPr fontId="1"/>
  </si>
  <si>
    <t>　施設、備品等を棄損又は紛失した場合には、来館者（参加者）の行為による場合であっても使用者（主催</t>
    <rPh sb="8" eb="10">
      <t>キソン</t>
    </rPh>
    <rPh sb="21" eb="24">
      <t>ライカンシャ</t>
    </rPh>
    <rPh sb="25" eb="28">
      <t>サンカシャ</t>
    </rPh>
    <rPh sb="30" eb="32">
      <t>コウイ</t>
    </rPh>
    <rPh sb="35" eb="37">
      <t>バアイ</t>
    </rPh>
    <rPh sb="42" eb="45">
      <t>シヨウシャ</t>
    </rPh>
    <rPh sb="46" eb="48">
      <t>シュサイ</t>
    </rPh>
    <phoneticPr fontId="1"/>
  </si>
  <si>
    <t>者）において実費負担をしていただきます。</t>
    <phoneticPr fontId="1"/>
  </si>
  <si>
    <t>（４）使用許可の取消・制限</t>
    <phoneticPr fontId="1"/>
  </si>
  <si>
    <t>　ご使用の内容が次のいずれかに該当するときは、使用許可の取消または中止とさせていただくことがあります。こ</t>
    <phoneticPr fontId="1"/>
  </si>
  <si>
    <t>の場合、当館ではこのための損害補償はいたしません。</t>
    <phoneticPr fontId="1"/>
  </si>
  <si>
    <t>　① 使用料金納入期限までに使用料金が納入されないとき。</t>
    <phoneticPr fontId="1"/>
  </si>
  <si>
    <t>　② 公の秩序、または善良な風俗を害するおそれがあると認められるとき。</t>
    <phoneticPr fontId="1"/>
  </si>
  <si>
    <t>　③ 施設等を損傷するおそれがあると認められるとき。</t>
    <phoneticPr fontId="1"/>
  </si>
  <si>
    <t>　④ 管理、運営に支障があるとき、または支障をきたすおそれがあるとき。</t>
    <phoneticPr fontId="1"/>
  </si>
  <si>
    <t>　⑤ 使用規定もしくは、これに基づく当館の指示に従わなかったとき。</t>
    <phoneticPr fontId="1"/>
  </si>
  <si>
    <t>　⑥ 承認された使用目的、内容を無断変更したとき。</t>
    <phoneticPr fontId="1"/>
  </si>
  <si>
    <t>　⑦ 施設の使用権を第三者に譲渡、転貸したとき。</t>
    <phoneticPr fontId="1"/>
  </si>
  <si>
    <t>　⑧ 暴力団、その他反社会的団体またはそれらの構成員が使用すると認められるとき。</t>
    <phoneticPr fontId="1"/>
  </si>
  <si>
    <t>【使用上の注意】</t>
    <rPh sb="1" eb="4">
      <t>シヨウジョウ</t>
    </rPh>
    <rPh sb="5" eb="7">
      <t>チュウイ</t>
    </rPh>
    <phoneticPr fontId="1"/>
  </si>
  <si>
    <t>（１）使用時間には、準備と片付けに要する時間を含みますので、許可時間になってから準備を始め、時間内に</t>
    <phoneticPr fontId="1"/>
  </si>
  <si>
    <t>　終了してください。</t>
    <phoneticPr fontId="1"/>
  </si>
  <si>
    <t>（２）使用を終了したときは、直ちにその旨を係員に告げ、点検を受けてください。</t>
    <phoneticPr fontId="1"/>
  </si>
  <si>
    <t>（３）建物及び設備等は丁寧に使用し、許可された以外の施設、付属設備・器具等を使用しないでください。</t>
    <phoneticPr fontId="1"/>
  </si>
  <si>
    <t>（４）壁、柱、窓等にくぎ、画鋲、粘着テープ等による掲示や貼り付けをしないでください。</t>
    <phoneticPr fontId="1"/>
  </si>
  <si>
    <t>（５）危険物、不潔物、ペット及び動物等を持ち込まないでください（盲導犬等、福祉犬は除く）。</t>
    <phoneticPr fontId="1"/>
  </si>
  <si>
    <t>（６）机、椅子等は使用後必ず元の位置に戻してください。</t>
    <phoneticPr fontId="1"/>
  </si>
  <si>
    <t>（７）定員を超えて入場させないでください。</t>
    <phoneticPr fontId="1"/>
  </si>
  <si>
    <t>（８）施設内は全館禁煙です。また、火気の使用、発火の危険性がある行為はしないでください。</t>
    <phoneticPr fontId="1"/>
  </si>
  <si>
    <t>（９）ラウンジ以外での飲食はできません。</t>
    <rPh sb="7" eb="9">
      <t>イガイ</t>
    </rPh>
    <phoneticPr fontId="1"/>
  </si>
  <si>
    <t>（１０）館内での飲酒、または飲酒しての来館はお断りいたします。</t>
    <phoneticPr fontId="1"/>
  </si>
  <si>
    <t>（１１）許可なく物品の販売、広告、宣伝、寄付募集行為はできません。</t>
    <phoneticPr fontId="1"/>
  </si>
  <si>
    <t>（１２）通路等には物品を置かないでください。</t>
    <phoneticPr fontId="1"/>
  </si>
  <si>
    <t>（１３）使用の際に生じたゴミはお持ち帰りください。</t>
    <phoneticPr fontId="1"/>
  </si>
  <si>
    <t>No.</t>
    <phoneticPr fontId="1"/>
  </si>
  <si>
    <t>㊞</t>
    <phoneticPr fontId="1"/>
  </si>
  <si>
    <t>第</t>
    <rPh sb="0" eb="1">
      <t>ダイ</t>
    </rPh>
    <phoneticPr fontId="1"/>
  </si>
  <si>
    <t>号</t>
    <rPh sb="0" eb="1">
      <t>ゴウ</t>
    </rPh>
    <phoneticPr fontId="1"/>
  </si>
  <si>
    <t>電　話</t>
    <rPh sb="0" eb="1">
      <t>デン</t>
    </rPh>
    <rPh sb="2" eb="3">
      <t>ハナシ</t>
    </rPh>
    <phoneticPr fontId="1"/>
  </si>
  <si>
    <t>氏名等</t>
    <rPh sb="0" eb="2">
      <t>シメイ</t>
    </rPh>
    <rPh sb="2" eb="3">
      <t>トウ</t>
    </rPh>
    <phoneticPr fontId="1"/>
  </si>
  <si>
    <t>電話番号</t>
    <rPh sb="0" eb="2">
      <t>デンワ</t>
    </rPh>
    <rPh sb="2" eb="4">
      <t>バンゴウ</t>
    </rPh>
    <phoneticPr fontId="1"/>
  </si>
  <si>
    <t>使用者区分</t>
    <rPh sb="0" eb="3">
      <t>シヨウシャ</t>
    </rPh>
    <rPh sb="3" eb="5">
      <t>クブン</t>
    </rPh>
    <phoneticPr fontId="1"/>
  </si>
  <si>
    <t>電話</t>
    <rPh sb="0" eb="2">
      <t>デンワ</t>
    </rPh>
    <phoneticPr fontId="1"/>
  </si>
  <si>
    <t>町外者</t>
    <rPh sb="0" eb="2">
      <t>チョウガイ</t>
    </rPh>
    <rPh sb="2" eb="3">
      <t>シャ</t>
    </rPh>
    <phoneticPr fontId="1"/>
  </si>
  <si>
    <t>無</t>
    <rPh sb="0" eb="1">
      <t>ム</t>
    </rPh>
    <phoneticPr fontId="1"/>
  </si>
  <si>
    <t>営利目的区分</t>
    <rPh sb="0" eb="2">
      <t>エイリ</t>
    </rPh>
    <rPh sb="2" eb="4">
      <t>モクテキ</t>
    </rPh>
    <rPh sb="4" eb="6">
      <t>クブン</t>
    </rPh>
    <phoneticPr fontId="1"/>
  </si>
  <si>
    <t>物品等の販売</t>
    <phoneticPr fontId="1"/>
  </si>
  <si>
    <t>広告類の掲示等</t>
    <phoneticPr fontId="1"/>
  </si>
  <si>
    <t>その他</t>
    <phoneticPr fontId="1"/>
  </si>
  <si>
    <t>照明設備使用</t>
    <rPh sb="0" eb="2">
      <t>ショウメイ</t>
    </rPh>
    <rPh sb="2" eb="4">
      <t>セツビ</t>
    </rPh>
    <rPh sb="4" eb="6">
      <t>シヨウ</t>
    </rPh>
    <phoneticPr fontId="1"/>
  </si>
  <si>
    <t>音響設備使用</t>
    <rPh sb="0" eb="2">
      <t>オンキョウ</t>
    </rPh>
    <rPh sb="2" eb="4">
      <t>セツビ</t>
    </rPh>
    <rPh sb="4" eb="6">
      <t>シヨウ</t>
    </rPh>
    <phoneticPr fontId="1"/>
  </si>
  <si>
    <t>映像設備使用</t>
    <rPh sb="0" eb="2">
      <t>エイゾウ</t>
    </rPh>
    <rPh sb="2" eb="4">
      <t>セツビ</t>
    </rPh>
    <rPh sb="4" eb="6">
      <t>シヨウ</t>
    </rPh>
    <phoneticPr fontId="1"/>
  </si>
  <si>
    <t>舞台設備使用</t>
    <rPh sb="0" eb="2">
      <t>ブタイ</t>
    </rPh>
    <rPh sb="2" eb="4">
      <t>セツビ</t>
    </rPh>
    <rPh sb="4" eb="6">
      <t>シヨウ</t>
    </rPh>
    <phoneticPr fontId="1"/>
  </si>
  <si>
    <t>楽器(ピアノ)使用</t>
    <rPh sb="0" eb="2">
      <t>ガッキ</t>
    </rPh>
    <rPh sb="7" eb="9">
      <t>シヨウ</t>
    </rPh>
    <phoneticPr fontId="1"/>
  </si>
  <si>
    <t>楽器(ドラム等)使用</t>
    <rPh sb="0" eb="2">
      <t>ガッキ</t>
    </rPh>
    <rPh sb="6" eb="7">
      <t>トウ</t>
    </rPh>
    <rPh sb="8" eb="10">
      <t>シヨウ</t>
    </rPh>
    <phoneticPr fontId="1"/>
  </si>
  <si>
    <t>減免区分(号)</t>
    <rPh sb="0" eb="2">
      <t>ゲンメン</t>
    </rPh>
    <rPh sb="2" eb="4">
      <t>クブン</t>
    </rPh>
    <rPh sb="5" eb="6">
      <t>ゴウ</t>
    </rPh>
    <phoneticPr fontId="1"/>
  </si>
  <si>
    <t>減免率</t>
    <rPh sb="0" eb="2">
      <t>ゲンメン</t>
    </rPh>
    <rPh sb="2" eb="3">
      <t>リツ</t>
    </rPh>
    <phoneticPr fontId="1"/>
  </si>
  <si>
    <t>施設</t>
    <rPh sb="0" eb="2">
      <t>シセツ</t>
    </rPh>
    <phoneticPr fontId="1"/>
  </si>
  <si>
    <t>合計</t>
    <rPh sb="0" eb="2">
      <t>ゴウケイ</t>
    </rPh>
    <phoneticPr fontId="1"/>
  </si>
  <si>
    <t>1回目</t>
    <rPh sb="1" eb="2">
      <t>カイ</t>
    </rPh>
    <rPh sb="2" eb="3">
      <t>メ</t>
    </rPh>
    <phoneticPr fontId="1"/>
  </si>
  <si>
    <t>2回目</t>
    <rPh sb="1" eb="2">
      <t>カイ</t>
    </rPh>
    <rPh sb="2" eb="3">
      <t>メ</t>
    </rPh>
    <phoneticPr fontId="1"/>
  </si>
  <si>
    <t>責任者氏名
電話</t>
    <rPh sb="0" eb="3">
      <t>セキニンシャ</t>
    </rPh>
    <rPh sb="3" eb="5">
      <t>シメイ</t>
    </rPh>
    <rPh sb="6" eb="8">
      <t>デンワ</t>
    </rPh>
    <phoneticPr fontId="1"/>
  </si>
  <si>
    <t>入場</t>
    <rPh sb="0" eb="2">
      <t>ニュウジョウ</t>
    </rPh>
    <phoneticPr fontId="1"/>
  </si>
  <si>
    <t>開演</t>
    <rPh sb="0" eb="2">
      <t>カイエン</t>
    </rPh>
    <phoneticPr fontId="1"/>
  </si>
  <si>
    <t>終演</t>
    <rPh sb="0" eb="2">
      <t>シュウエン</t>
    </rPh>
    <phoneticPr fontId="1"/>
  </si>
  <si>
    <t>人員</t>
    <rPh sb="0" eb="2">
      <t>ジンイン</t>
    </rPh>
    <phoneticPr fontId="1"/>
  </si>
  <si>
    <t>減免号数</t>
    <rPh sb="0" eb="2">
      <t>ゲンメン</t>
    </rPh>
    <rPh sb="2" eb="4">
      <t>ゴウスウ</t>
    </rPh>
    <phoneticPr fontId="1"/>
  </si>
  <si>
    <t>4-①</t>
    <phoneticPr fontId="1"/>
  </si>
  <si>
    <t>町等主催</t>
    <rPh sb="0" eb="1">
      <t>マチ</t>
    </rPh>
    <rPh sb="1" eb="2">
      <t>トウ</t>
    </rPh>
    <rPh sb="2" eb="4">
      <t>シュサイ</t>
    </rPh>
    <phoneticPr fontId="1"/>
  </si>
  <si>
    <t>町等共催</t>
    <rPh sb="0" eb="1">
      <t>マチ</t>
    </rPh>
    <rPh sb="1" eb="2">
      <t>トウ</t>
    </rPh>
    <rPh sb="2" eb="4">
      <t>キョウサイ</t>
    </rPh>
    <phoneticPr fontId="1"/>
  </si>
  <si>
    <t>町等後援</t>
    <rPh sb="0" eb="1">
      <t>マチ</t>
    </rPh>
    <rPh sb="1" eb="2">
      <t>トウ</t>
    </rPh>
    <rPh sb="2" eb="4">
      <t>コウエン</t>
    </rPh>
    <phoneticPr fontId="1"/>
  </si>
  <si>
    <t>行政区等総会</t>
    <rPh sb="0" eb="3">
      <t>ギョウセイク</t>
    </rPh>
    <rPh sb="3" eb="4">
      <t>トウ</t>
    </rPh>
    <rPh sb="4" eb="6">
      <t>ソウカイ</t>
    </rPh>
    <phoneticPr fontId="1"/>
  </si>
  <si>
    <t>町内者(設備減免)</t>
    <rPh sb="0" eb="2">
      <t>チョウナイ</t>
    </rPh>
    <rPh sb="2" eb="3">
      <t>シャ</t>
    </rPh>
    <rPh sb="4" eb="6">
      <t>セツビ</t>
    </rPh>
    <rPh sb="6" eb="8">
      <t>ゲンメン</t>
    </rPh>
    <phoneticPr fontId="1"/>
  </si>
  <si>
    <t>4-②</t>
    <phoneticPr fontId="1"/>
  </si>
  <si>
    <t>4-③</t>
    <phoneticPr fontId="1"/>
  </si>
  <si>
    <t>4-④</t>
    <phoneticPr fontId="1"/>
  </si>
  <si>
    <t>4-⑤</t>
    <phoneticPr fontId="1"/>
  </si>
  <si>
    <t>町内非課税団体等</t>
    <rPh sb="0" eb="2">
      <t>チョウナイ</t>
    </rPh>
    <rPh sb="2" eb="5">
      <t>ヒカゼイ</t>
    </rPh>
    <rPh sb="5" eb="7">
      <t>ダンタイ</t>
    </rPh>
    <rPh sb="7" eb="8">
      <t>トウ</t>
    </rPh>
    <phoneticPr fontId="1"/>
  </si>
  <si>
    <t>申請者</t>
    <rPh sb="0" eb="3">
      <t>シンセイシャ</t>
    </rPh>
    <phoneticPr fontId="1"/>
  </si>
  <si>
    <t>郵便番号</t>
    <rPh sb="0" eb="2">
      <t>ユウビン</t>
    </rPh>
    <rPh sb="2" eb="4">
      <t>バンゴウ</t>
    </rPh>
    <phoneticPr fontId="1"/>
  </si>
  <si>
    <t>後援等団体名</t>
    <rPh sb="0" eb="3">
      <t>コウエントウ</t>
    </rPh>
    <rPh sb="3" eb="6">
      <t>ダンタイメイ</t>
    </rPh>
    <phoneticPr fontId="1"/>
  </si>
  <si>
    <t>責任者氏名</t>
    <rPh sb="0" eb="3">
      <t>セキニンシャ</t>
    </rPh>
    <rPh sb="3" eb="5">
      <t>シメイ</t>
    </rPh>
    <phoneticPr fontId="1"/>
  </si>
  <si>
    <t>町内者時間外</t>
    <rPh sb="0" eb="2">
      <t>チョウナイ</t>
    </rPh>
    <rPh sb="2" eb="3">
      <t>シャ</t>
    </rPh>
    <rPh sb="3" eb="6">
      <t>ジカンガイ</t>
    </rPh>
    <phoneticPr fontId="1"/>
  </si>
  <si>
    <t>町外者時間外</t>
    <rPh sb="0" eb="2">
      <t>チョウガイ</t>
    </rPh>
    <rPh sb="2" eb="3">
      <t>シャ</t>
    </rPh>
    <rPh sb="3" eb="6">
      <t>ジカンガイ</t>
    </rPh>
    <phoneticPr fontId="1"/>
  </si>
  <si>
    <t>町内者冷暖房</t>
    <rPh sb="0" eb="2">
      <t>チョウナイ</t>
    </rPh>
    <rPh sb="2" eb="3">
      <t>シャ</t>
    </rPh>
    <rPh sb="3" eb="6">
      <t>レイダンボウ</t>
    </rPh>
    <phoneticPr fontId="1"/>
  </si>
  <si>
    <t>町外者冷暖房</t>
    <rPh sb="0" eb="2">
      <t>チョウガイ</t>
    </rPh>
    <rPh sb="2" eb="3">
      <t>シャ</t>
    </rPh>
    <rPh sb="3" eb="6">
      <t>レイダンボウ</t>
    </rPh>
    <phoneticPr fontId="1"/>
  </si>
  <si>
    <t>ラウンジ</t>
  </si>
  <si>
    <t>多目的ホール区分</t>
    <rPh sb="0" eb="3">
      <t>タモクテキ</t>
    </rPh>
    <rPh sb="6" eb="8">
      <t>クブン</t>
    </rPh>
    <phoneticPr fontId="1"/>
  </si>
  <si>
    <t>冷暖房</t>
    <rPh sb="0" eb="3">
      <t>レイダンボウ</t>
    </rPh>
    <phoneticPr fontId="1"/>
  </si>
  <si>
    <t>減免後金額</t>
    <rPh sb="0" eb="2">
      <t>ゲンメン</t>
    </rPh>
    <rPh sb="2" eb="3">
      <t>ゴ</t>
    </rPh>
    <rPh sb="3" eb="4">
      <t>キン</t>
    </rPh>
    <rPh sb="4" eb="5">
      <t>ガク</t>
    </rPh>
    <phoneticPr fontId="1"/>
  </si>
  <si>
    <t>営利目的・理由</t>
    <rPh sb="0" eb="2">
      <t>エイリ</t>
    </rPh>
    <rPh sb="2" eb="4">
      <t>モクテキ</t>
    </rPh>
    <rPh sb="5" eb="7">
      <t>リユウ</t>
    </rPh>
    <phoneticPr fontId="1"/>
  </si>
  <si>
    <t>氏　名</t>
    <rPh sb="0" eb="1">
      <t>シ</t>
    </rPh>
    <rPh sb="2" eb="3">
      <t>ナ</t>
    </rPh>
    <phoneticPr fontId="1"/>
  </si>
  <si>
    <t>住　所</t>
    <rPh sb="0" eb="1">
      <t>ジュウ</t>
    </rPh>
    <rPh sb="2" eb="3">
      <t>ショ</t>
    </rPh>
    <phoneticPr fontId="1"/>
  </si>
  <si>
    <t>体協・スポ少等主催</t>
    <rPh sb="0" eb="2">
      <t>タイキョウ</t>
    </rPh>
    <rPh sb="5" eb="6">
      <t>ショウ</t>
    </rPh>
    <rPh sb="6" eb="7">
      <t>トウ</t>
    </rPh>
    <rPh sb="7" eb="9">
      <t>シュサイ</t>
    </rPh>
    <phoneticPr fontId="1"/>
  </si>
  <si>
    <t>体協・スポ少等団体総会</t>
    <rPh sb="0" eb="2">
      <t>タイキョウ</t>
    </rPh>
    <rPh sb="5" eb="6">
      <t>ショウ</t>
    </rPh>
    <rPh sb="6" eb="7">
      <t>トウ</t>
    </rPh>
    <rPh sb="7" eb="9">
      <t>ダンタイ</t>
    </rPh>
    <rPh sb="9" eb="11">
      <t>ソウカイ</t>
    </rPh>
    <phoneticPr fontId="1"/>
  </si>
  <si>
    <t>人数</t>
    <rPh sb="0" eb="2">
      <t>ニンズウ</t>
    </rPh>
    <phoneticPr fontId="1"/>
  </si>
  <si>
    <t>その他目的の詳細</t>
    <rPh sb="2" eb="3">
      <t>タ</t>
    </rPh>
    <rPh sb="3" eb="5">
      <t>モクテキ</t>
    </rPh>
    <rPh sb="6" eb="8">
      <t>ショウサイ</t>
    </rPh>
    <phoneticPr fontId="1"/>
  </si>
  <si>
    <t>減免事由</t>
    <rPh sb="0" eb="2">
      <t>ゲンメン</t>
    </rPh>
    <rPh sb="2" eb="4">
      <t>ジユウ</t>
    </rPh>
    <phoneticPr fontId="1"/>
  </si>
  <si>
    <t>特別設備内容</t>
    <rPh sb="0" eb="2">
      <t>トクベツ</t>
    </rPh>
    <rPh sb="2" eb="4">
      <t>セツビ</t>
    </rPh>
    <rPh sb="4" eb="6">
      <t>ナイヨウ</t>
    </rPh>
    <phoneticPr fontId="1"/>
  </si>
  <si>
    <t>減免区分</t>
    <rPh sb="0" eb="2">
      <t>ゲンメン</t>
    </rPh>
    <rPh sb="2" eb="4">
      <t>クブン</t>
    </rPh>
    <phoneticPr fontId="1"/>
  </si>
  <si>
    <t>有(ｻﾌﾞ卓)</t>
    <rPh sb="0" eb="1">
      <t>ア</t>
    </rPh>
    <rPh sb="5" eb="6">
      <t>タク</t>
    </rPh>
    <phoneticPr fontId="1"/>
  </si>
  <si>
    <t>←人数</t>
    <rPh sb="1" eb="3">
      <t>ニンズウ</t>
    </rPh>
    <phoneticPr fontId="1"/>
  </si>
  <si>
    <t>金額</t>
    <rPh sb="0" eb="2">
      <t>キンガク</t>
    </rPh>
    <phoneticPr fontId="1"/>
  </si>
  <si>
    <t>多目的ホール</t>
    <rPh sb="0" eb="3">
      <t>タモクテキ</t>
    </rPh>
    <phoneticPr fontId="1"/>
  </si>
  <si>
    <t>屋外展示交流広場</t>
    <rPh sb="0" eb="8">
      <t>オクガイテンジコウリュウヒロバ</t>
    </rPh>
    <phoneticPr fontId="1"/>
  </si>
  <si>
    <t>ラウンジ</t>
    <phoneticPr fontId="1"/>
  </si>
  <si>
    <t>会議室１</t>
    <rPh sb="0" eb="3">
      <t>カイギシツ</t>
    </rPh>
    <phoneticPr fontId="1"/>
  </si>
  <si>
    <t>会議室２</t>
    <rPh sb="0" eb="3">
      <t>カイギシツ</t>
    </rPh>
    <phoneticPr fontId="1"/>
  </si>
  <si>
    <t>スタジオ１</t>
    <phoneticPr fontId="1"/>
  </si>
  <si>
    <t>スタジオ２</t>
    <phoneticPr fontId="1"/>
  </si>
  <si>
    <t>第　　　　　　　号</t>
    <rPh sb="0" eb="1">
      <t>ダイ</t>
    </rPh>
    <rPh sb="8" eb="9">
      <t>ゴウ</t>
    </rPh>
    <phoneticPr fontId="1"/>
  </si>
  <si>
    <r>
      <t>令和　</t>
    </r>
    <r>
      <rPr>
        <sz val="11"/>
        <color rgb="FFFF0000"/>
        <rFont val="EPSON 太丸ゴシック体Ｂ"/>
        <family val="3"/>
        <charset val="128"/>
      </rPr>
      <t>２</t>
    </r>
    <r>
      <rPr>
        <sz val="11"/>
        <color theme="1"/>
        <rFont val="MS UI Gothic"/>
        <family val="3"/>
        <charset val="128"/>
      </rPr>
      <t>　年　</t>
    </r>
    <r>
      <rPr>
        <sz val="11"/>
        <color rgb="FFFF0000"/>
        <rFont val="EPSON 太丸ゴシック体Ｂ"/>
        <family val="3"/>
        <charset val="128"/>
      </rPr>
      <t>６</t>
    </r>
    <r>
      <rPr>
        <sz val="11"/>
        <color theme="1"/>
        <rFont val="MS UI Gothic"/>
        <family val="3"/>
        <charset val="128"/>
      </rPr>
      <t>　月　</t>
    </r>
    <r>
      <rPr>
        <sz val="11"/>
        <color rgb="FFFF0000"/>
        <rFont val="EPSON 太丸ゴシック体Ｂ"/>
        <family val="3"/>
        <charset val="128"/>
      </rPr>
      <t>１１</t>
    </r>
    <r>
      <rPr>
        <sz val="11"/>
        <color theme="1"/>
        <rFont val="MS UI Gothic"/>
        <family val="3"/>
        <charset val="128"/>
      </rPr>
      <t>　日</t>
    </r>
    <rPh sb="0" eb="2">
      <t>レイワ</t>
    </rPh>
    <rPh sb="5" eb="6">
      <t>ネン</t>
    </rPh>
    <rPh sb="9" eb="10">
      <t>ツキ</t>
    </rPh>
    <rPh sb="14" eb="15">
      <t>ニチ</t>
    </rPh>
    <phoneticPr fontId="1"/>
  </si>
  <si>
    <r>
      <t>（〒</t>
    </r>
    <r>
      <rPr>
        <sz val="9"/>
        <color rgb="FFFF0000"/>
        <rFont val="EPSON 太丸ゴシック体Ｂ"/>
        <family val="3"/>
        <charset val="128"/>
      </rPr>
      <t>９７９</t>
    </r>
    <r>
      <rPr>
        <sz val="9"/>
        <color theme="1"/>
        <rFont val="MS UI Gothic"/>
        <family val="3"/>
        <charset val="128"/>
      </rPr>
      <t>－</t>
    </r>
    <r>
      <rPr>
        <sz val="9"/>
        <color rgb="FFFF0000"/>
        <rFont val="EPSON 太丸ゴシック体Ｂ"/>
        <family val="3"/>
        <charset val="128"/>
      </rPr>
      <t>２７９２</t>
    </r>
    <r>
      <rPr>
        <sz val="9"/>
        <color theme="1"/>
        <rFont val="MS UI Gothic"/>
        <family val="3"/>
        <charset val="128"/>
      </rPr>
      <t>）</t>
    </r>
    <phoneticPr fontId="1"/>
  </si>
  <si>
    <r>
      <t>住　所　</t>
    </r>
    <r>
      <rPr>
        <sz val="11"/>
        <color rgb="FFFF0000"/>
        <rFont val="EPSON 太丸ゴシック体Ｂ"/>
        <family val="3"/>
        <charset val="128"/>
      </rPr>
      <t>新地町谷地小屋字樋掛田３０</t>
    </r>
    <r>
      <rPr>
        <sz val="11"/>
        <color theme="1"/>
        <rFont val="MS UI Gothic"/>
        <family val="3"/>
        <charset val="128"/>
      </rPr>
      <t xml:space="preserve">
</t>
    </r>
    <r>
      <rPr>
        <sz val="7"/>
        <color theme="1"/>
        <rFont val="MS UI Gothic"/>
        <family val="3"/>
        <charset val="128"/>
      </rPr>
      <t>（所在地）</t>
    </r>
    <rPh sb="0" eb="1">
      <t>ジュウ</t>
    </rPh>
    <rPh sb="2" eb="3">
      <t>ショ</t>
    </rPh>
    <rPh sb="4" eb="7">
      <t>シンチマチ</t>
    </rPh>
    <rPh sb="7" eb="9">
      <t>ヤチ</t>
    </rPh>
    <rPh sb="9" eb="11">
      <t>コヤ</t>
    </rPh>
    <rPh sb="11" eb="12">
      <t>アザ</t>
    </rPh>
    <rPh sb="12" eb="13">
      <t>トイ</t>
    </rPh>
    <rPh sb="13" eb="14">
      <t>カ</t>
    </rPh>
    <rPh sb="14" eb="15">
      <t>タ</t>
    </rPh>
    <rPh sb="19" eb="22">
      <t>ショザイチ</t>
    </rPh>
    <phoneticPr fontId="1"/>
  </si>
  <si>
    <r>
      <t>氏　名　</t>
    </r>
    <r>
      <rPr>
        <sz val="11"/>
        <color rgb="FFFF0000"/>
        <rFont val="EPSON 太丸ゴシック体Ｂ"/>
        <family val="3"/>
        <charset val="128"/>
      </rPr>
      <t>新地クラブ　代表　新地太郎</t>
    </r>
    <r>
      <rPr>
        <sz val="11"/>
        <color theme="1"/>
        <rFont val="MS UI Gothic"/>
        <family val="3"/>
        <charset val="128"/>
      </rPr>
      <t xml:space="preserve">
</t>
    </r>
    <r>
      <rPr>
        <sz val="7"/>
        <color theme="1"/>
        <rFont val="MS UI Gothic"/>
        <family val="3"/>
        <charset val="128"/>
      </rPr>
      <t>（名称及び代表者名）</t>
    </r>
    <rPh sb="0" eb="1">
      <t>シ</t>
    </rPh>
    <rPh sb="2" eb="3">
      <t>ナ</t>
    </rPh>
    <rPh sb="4" eb="6">
      <t>シンチ</t>
    </rPh>
    <rPh sb="10" eb="12">
      <t>ダイヒョウ</t>
    </rPh>
    <rPh sb="13" eb="15">
      <t>シンチ</t>
    </rPh>
    <rPh sb="15" eb="17">
      <t>タロウ</t>
    </rPh>
    <rPh sb="19" eb="21">
      <t>メイショウ</t>
    </rPh>
    <rPh sb="21" eb="22">
      <t>オヨ</t>
    </rPh>
    <rPh sb="23" eb="26">
      <t>ダイヒョウシャ</t>
    </rPh>
    <rPh sb="26" eb="27">
      <t>メイ</t>
    </rPh>
    <phoneticPr fontId="1"/>
  </si>
  <si>
    <r>
      <t>電　話　</t>
    </r>
    <r>
      <rPr>
        <sz val="11"/>
        <color rgb="FFFF0000"/>
        <rFont val="EPSON 太丸ゴシック体Ｂ"/>
        <family val="3"/>
        <charset val="128"/>
      </rPr>
      <t>0244</t>
    </r>
    <r>
      <rPr>
        <sz val="11"/>
        <color theme="1"/>
        <rFont val="MS UI Gothic"/>
        <family val="3"/>
        <charset val="128"/>
      </rPr>
      <t>（</t>
    </r>
    <r>
      <rPr>
        <sz val="11"/>
        <color rgb="FFFF0000"/>
        <rFont val="EPSON 太丸ゴシック体Ｂ"/>
        <family val="3"/>
        <charset val="128"/>
      </rPr>
      <t>62</t>
    </r>
    <r>
      <rPr>
        <sz val="11"/>
        <color theme="1"/>
        <rFont val="MS UI Gothic"/>
        <family val="3"/>
        <charset val="128"/>
      </rPr>
      <t>）</t>
    </r>
    <r>
      <rPr>
        <sz val="11"/>
        <color rgb="FFFF0000"/>
        <rFont val="EPSON 太丸ゴシック体Ｂ"/>
        <family val="3"/>
        <charset val="128"/>
      </rPr>
      <t>2111</t>
    </r>
    <rPh sb="0" eb="1">
      <t>デン</t>
    </rPh>
    <rPh sb="2" eb="3">
      <t>ハナシ</t>
    </rPh>
    <phoneticPr fontId="1"/>
  </si>
  <si>
    <t>責任者</t>
    <rPh sb="0" eb="3">
      <t>セキニンシャ</t>
    </rPh>
    <phoneticPr fontId="1"/>
  </si>
  <si>
    <r>
      <t>氏名　</t>
    </r>
    <r>
      <rPr>
        <sz val="9"/>
        <color rgb="FFFF0000"/>
        <rFont val="EPSON 太丸ゴシック体Ｂ"/>
        <family val="3"/>
        <charset val="128"/>
      </rPr>
      <t>新地花子</t>
    </r>
    <r>
      <rPr>
        <sz val="9"/>
        <color theme="1"/>
        <rFont val="MS UI Gothic"/>
        <family val="3"/>
        <charset val="128"/>
      </rPr>
      <t xml:space="preserve">
電話　</t>
    </r>
    <r>
      <rPr>
        <sz val="9"/>
        <color rgb="FFFF0000"/>
        <rFont val="EPSON 太丸ゴシック体Ｂ"/>
        <family val="3"/>
        <charset val="128"/>
      </rPr>
      <t>090</t>
    </r>
    <r>
      <rPr>
        <sz val="9"/>
        <color theme="1"/>
        <rFont val="MS UI Gothic"/>
        <family val="3"/>
        <charset val="128"/>
      </rPr>
      <t>（</t>
    </r>
    <r>
      <rPr>
        <sz val="9"/>
        <color rgb="FFFF0000"/>
        <rFont val="EPSON 太丸ゴシック体Ｂ"/>
        <family val="3"/>
        <charset val="128"/>
      </rPr>
      <t>1111</t>
    </r>
    <r>
      <rPr>
        <sz val="9"/>
        <color theme="1"/>
        <rFont val="MS UI Gothic"/>
        <family val="3"/>
        <charset val="128"/>
      </rPr>
      <t>）</t>
    </r>
    <r>
      <rPr>
        <sz val="9"/>
        <color rgb="FFFF0000"/>
        <rFont val="EPSON 太丸ゴシック体Ｂ"/>
        <family val="3"/>
        <charset val="128"/>
      </rPr>
      <t>1111</t>
    </r>
    <rPh sb="0" eb="2">
      <t>シメイ</t>
    </rPh>
    <rPh sb="3" eb="5">
      <t>シンチ</t>
    </rPh>
    <rPh sb="5" eb="7">
      <t>ハナコ</t>
    </rPh>
    <rPh sb="8" eb="10">
      <t>デンワ</t>
    </rPh>
    <phoneticPr fontId="1"/>
  </si>
  <si>
    <t>なお、使用許可を受けた際は、使用に関する許可条件及び使用上の注意を遵守いたします。</t>
    <phoneticPr fontId="1"/>
  </si>
  <si>
    <t>演奏会</t>
    <rPh sb="0" eb="3">
      <t>エンソウカイ</t>
    </rPh>
    <phoneticPr fontId="1"/>
  </si>
  <si>
    <t>　□町内者
　□町外者</t>
    <rPh sb="2" eb="4">
      <t>チョウナイ</t>
    </rPh>
    <rPh sb="4" eb="5">
      <t>シャ</t>
    </rPh>
    <rPh sb="8" eb="10">
      <t>チョウガイ</t>
    </rPh>
    <rPh sb="10" eb="11">
      <t>シャ</t>
    </rPh>
    <phoneticPr fontId="1"/>
  </si>
  <si>
    <r>
      <t>令和</t>
    </r>
    <r>
      <rPr>
        <sz val="10"/>
        <color rgb="FFFF0000"/>
        <rFont val="EPSON 太丸ゴシック体Ｂ"/>
        <family val="3"/>
        <charset val="128"/>
      </rPr>
      <t>２</t>
    </r>
    <r>
      <rPr>
        <sz val="10"/>
        <color theme="1"/>
        <rFont val="MS UI Gothic"/>
        <family val="3"/>
        <charset val="128"/>
      </rPr>
      <t>年</t>
    </r>
    <r>
      <rPr>
        <sz val="10"/>
        <color rgb="FFFF0000"/>
        <rFont val="EPSON 太丸ゴシック体Ｂ"/>
        <family val="3"/>
        <charset val="128"/>
      </rPr>
      <t>７</t>
    </r>
    <r>
      <rPr>
        <sz val="10"/>
        <color theme="1"/>
        <rFont val="MS UI Gothic"/>
        <family val="3"/>
        <charset val="128"/>
      </rPr>
      <t>月</t>
    </r>
    <r>
      <rPr>
        <sz val="10"/>
        <color rgb="FFFF0000"/>
        <rFont val="EPSON 太丸ゴシック体Ｂ"/>
        <family val="3"/>
        <charset val="128"/>
      </rPr>
      <t>１９</t>
    </r>
    <r>
      <rPr>
        <sz val="10"/>
        <color theme="1"/>
        <rFont val="MS UI Gothic"/>
        <family val="3"/>
        <charset val="128"/>
      </rPr>
      <t>日（</t>
    </r>
    <r>
      <rPr>
        <sz val="10"/>
        <color rgb="FFFF0000"/>
        <rFont val="EPSON 太丸ゴシック体Ｂ"/>
        <family val="3"/>
        <charset val="128"/>
      </rPr>
      <t>日</t>
    </r>
    <r>
      <rPr>
        <sz val="10"/>
        <color theme="1"/>
        <rFont val="MS UI Gothic"/>
        <family val="3"/>
        <charset val="128"/>
      </rPr>
      <t>曜日）</t>
    </r>
    <rPh sb="0" eb="2">
      <t>レイワ</t>
    </rPh>
    <rPh sb="3" eb="4">
      <t>ネン</t>
    </rPh>
    <rPh sb="5" eb="6">
      <t>ツキ</t>
    </rPh>
    <rPh sb="8" eb="9">
      <t>ニチ</t>
    </rPh>
    <rPh sb="10" eb="11">
      <t>ニチ</t>
    </rPh>
    <rPh sb="11" eb="13">
      <t>ヨウビ</t>
    </rPh>
    <phoneticPr fontId="1"/>
  </si>
  <si>
    <r>
      <t>午前・午後</t>
    </r>
    <r>
      <rPr>
        <sz val="10"/>
        <color rgb="FFFF0000"/>
        <rFont val="EPSON 太丸ゴシック体Ｂ"/>
        <family val="3"/>
        <charset val="128"/>
      </rPr>
      <t>９</t>
    </r>
    <r>
      <rPr>
        <sz val="10"/>
        <color theme="1"/>
        <rFont val="MS UI Gothic"/>
        <family val="3"/>
        <charset val="128"/>
      </rPr>
      <t>時</t>
    </r>
    <r>
      <rPr>
        <sz val="10"/>
        <color rgb="FFFF0000"/>
        <rFont val="EPSON 太丸ゴシック体Ｂ"/>
        <family val="3"/>
        <charset val="128"/>
      </rPr>
      <t>００</t>
    </r>
    <r>
      <rPr>
        <sz val="10"/>
        <color theme="1"/>
        <rFont val="MS UI Gothic"/>
        <family val="3"/>
        <charset val="128"/>
      </rPr>
      <t>分から</t>
    </r>
    <rPh sb="0" eb="2">
      <t>ゴゼン</t>
    </rPh>
    <rPh sb="3" eb="5">
      <t>ゴゴ</t>
    </rPh>
    <rPh sb="6" eb="7">
      <t>ジ</t>
    </rPh>
    <rPh sb="9" eb="10">
      <t>フン</t>
    </rPh>
    <phoneticPr fontId="1"/>
  </si>
  <si>
    <t>町文化協会</t>
    <rPh sb="0" eb="1">
      <t>マチ</t>
    </rPh>
    <rPh sb="1" eb="3">
      <t>ブンカ</t>
    </rPh>
    <rPh sb="3" eb="5">
      <t>キョウカイ</t>
    </rPh>
    <phoneticPr fontId="1"/>
  </si>
  <si>
    <r>
      <t>午前・午後</t>
    </r>
    <r>
      <rPr>
        <sz val="10"/>
        <color rgb="FFFF0000"/>
        <rFont val="EPSON 太丸ゴシック体Ｂ"/>
        <family val="3"/>
        <charset val="128"/>
      </rPr>
      <t>１１</t>
    </r>
    <r>
      <rPr>
        <sz val="10"/>
        <color theme="1"/>
        <rFont val="MS UI Gothic"/>
        <family val="3"/>
        <charset val="128"/>
      </rPr>
      <t>時</t>
    </r>
    <r>
      <rPr>
        <sz val="10"/>
        <color rgb="FFFF0000"/>
        <rFont val="EPSON 太丸ゴシック体Ｂ"/>
        <family val="3"/>
        <charset val="128"/>
      </rPr>
      <t>００</t>
    </r>
    <r>
      <rPr>
        <sz val="10"/>
        <color theme="1"/>
        <rFont val="MS UI Gothic"/>
        <family val="3"/>
        <charset val="128"/>
      </rPr>
      <t>分まで</t>
    </r>
    <rPh sb="0" eb="2">
      <t>ゴゼン</t>
    </rPh>
    <rPh sb="3" eb="5">
      <t>ゴゴ</t>
    </rPh>
    <rPh sb="7" eb="8">
      <t>ジ</t>
    </rPh>
    <rPh sb="10" eb="11">
      <t>フン</t>
    </rPh>
    <phoneticPr fontId="1"/>
  </si>
  <si>
    <r>
      <t>【入場】</t>
    </r>
    <r>
      <rPr>
        <sz val="10"/>
        <color rgb="FFFF0000"/>
        <rFont val="EPSON 太丸ゴシック体Ｂ"/>
        <family val="3"/>
        <charset val="128"/>
      </rPr>
      <t>９</t>
    </r>
    <r>
      <rPr>
        <sz val="10"/>
        <color theme="1"/>
        <rFont val="MS UI Gothic"/>
        <family val="3"/>
        <charset val="128"/>
      </rPr>
      <t>時</t>
    </r>
    <r>
      <rPr>
        <sz val="10"/>
        <color rgb="FFFF0000"/>
        <rFont val="EPSON 太丸ゴシック体Ｂ"/>
        <family val="3"/>
        <charset val="128"/>
      </rPr>
      <t>３０</t>
    </r>
    <r>
      <rPr>
        <sz val="10"/>
        <color theme="1"/>
        <rFont val="MS UI Gothic"/>
        <family val="3"/>
        <charset val="128"/>
      </rPr>
      <t>分　　【開演】</t>
    </r>
    <r>
      <rPr>
        <sz val="10"/>
        <color rgb="FFFF0000"/>
        <rFont val="EPSON 太丸ゴシック体Ｂ"/>
        <family val="3"/>
        <charset val="128"/>
      </rPr>
      <t>１０</t>
    </r>
    <r>
      <rPr>
        <sz val="10"/>
        <color theme="1"/>
        <rFont val="MS UI Gothic"/>
        <family val="3"/>
        <charset val="128"/>
      </rPr>
      <t>時</t>
    </r>
    <r>
      <rPr>
        <sz val="10"/>
        <color rgb="FFFF0000"/>
        <rFont val="EPSON 太丸ゴシック体Ｂ"/>
        <family val="3"/>
        <charset val="128"/>
      </rPr>
      <t>００</t>
    </r>
    <r>
      <rPr>
        <sz val="10"/>
        <color theme="1"/>
        <rFont val="MS UI Gothic"/>
        <family val="3"/>
        <charset val="128"/>
      </rPr>
      <t>分　　【終演】</t>
    </r>
    <r>
      <rPr>
        <sz val="10"/>
        <color rgb="FFFF0000"/>
        <rFont val="EPSON 太丸ゴシック体Ｂ"/>
        <family val="3"/>
        <charset val="128"/>
      </rPr>
      <t>１０</t>
    </r>
    <r>
      <rPr>
        <sz val="10"/>
        <color theme="1"/>
        <rFont val="MS UI Gothic"/>
        <family val="3"/>
        <charset val="128"/>
      </rPr>
      <t>時</t>
    </r>
    <r>
      <rPr>
        <sz val="10"/>
        <color rgb="FFFF0000"/>
        <rFont val="EPSON 太丸ゴシック体Ｂ"/>
        <family val="3"/>
        <charset val="128"/>
      </rPr>
      <t>３０</t>
    </r>
    <r>
      <rPr>
        <sz val="10"/>
        <color theme="1"/>
        <rFont val="MS UI Gothic"/>
        <family val="3"/>
        <charset val="128"/>
      </rPr>
      <t>分　　【人員】　</t>
    </r>
    <r>
      <rPr>
        <sz val="10"/>
        <color rgb="FFFF0000"/>
        <rFont val="EPSON 太丸ゴシック体Ｂ"/>
        <family val="3"/>
        <charset val="128"/>
      </rPr>
      <t>１００</t>
    </r>
    <r>
      <rPr>
        <sz val="10"/>
        <color theme="1"/>
        <rFont val="MS UI Gothic"/>
        <family val="3"/>
        <charset val="128"/>
      </rPr>
      <t>人</t>
    </r>
    <rPh sb="1" eb="3">
      <t>ニュウジョウ</t>
    </rPh>
    <rPh sb="5" eb="6">
      <t>ジ</t>
    </rPh>
    <rPh sb="8" eb="9">
      <t>フン</t>
    </rPh>
    <rPh sb="12" eb="14">
      <t>カイエン</t>
    </rPh>
    <rPh sb="24" eb="26">
      <t>シュウエン</t>
    </rPh>
    <rPh sb="36" eb="38">
      <t>ジンイン</t>
    </rPh>
    <rPh sb="43" eb="44">
      <t>ニン</t>
    </rPh>
    <phoneticPr fontId="1"/>
  </si>
  <si>
    <t>【入場】　　　時　　　分　　　【開演】　　　時　　　分　　　【終演】　　　時　　　分　　　【人員】　　　　人</t>
    <rPh sb="1" eb="3">
      <t>ニュウジョウ</t>
    </rPh>
    <rPh sb="7" eb="8">
      <t>ジ</t>
    </rPh>
    <rPh sb="11" eb="12">
      <t>フン</t>
    </rPh>
    <rPh sb="16" eb="18">
      <t>カイエン</t>
    </rPh>
    <rPh sb="31" eb="33">
      <t>シュウエン</t>
    </rPh>
    <rPh sb="46" eb="48">
      <t>ジンイン</t>
    </rPh>
    <rPh sb="53" eb="54">
      <t>ニン</t>
    </rPh>
    <phoneticPr fontId="1"/>
  </si>
  <si>
    <t>　□ 無　 　□ 有</t>
    <rPh sb="3" eb="4">
      <t>ム</t>
    </rPh>
    <rPh sb="9" eb="10">
      <t>タモツ</t>
    </rPh>
    <phoneticPr fontId="1"/>
  </si>
  <si>
    <r>
      <t>大人　</t>
    </r>
    <r>
      <rPr>
        <sz val="10"/>
        <color rgb="FFFF0000"/>
        <rFont val="EPSON 太丸ゴシック体Ｂ"/>
        <family val="3"/>
        <charset val="128"/>
      </rPr>
      <t>５，０００</t>
    </r>
    <r>
      <rPr>
        <sz val="10"/>
        <color theme="1"/>
        <rFont val="MS UI Gothic"/>
        <family val="3"/>
        <charset val="128"/>
      </rPr>
      <t>円　・　小人　</t>
    </r>
    <r>
      <rPr>
        <sz val="10"/>
        <color rgb="FFFF0000"/>
        <rFont val="EPSON 太丸ゴシック体Ｂ"/>
        <family val="3"/>
        <charset val="128"/>
      </rPr>
      <t>２，５００</t>
    </r>
    <r>
      <rPr>
        <sz val="10"/>
        <color theme="1"/>
        <rFont val="MS UI Gothic"/>
        <family val="3"/>
        <charset val="128"/>
      </rPr>
      <t>円</t>
    </r>
    <phoneticPr fontId="1"/>
  </si>
  <si>
    <t>　□物品等の販売　　□広告類の掲示等　　□その他（　                     　　　　）</t>
    <phoneticPr fontId="1"/>
  </si>
  <si>
    <r>
      <rPr>
        <sz val="10"/>
        <color rgb="FFFF0000"/>
        <rFont val="EPSON 太丸ゴシック体Ｂ"/>
        <family val="3"/>
        <charset val="128"/>
      </rPr>
      <t>９</t>
    </r>
    <r>
      <rPr>
        <sz val="10"/>
        <color theme="1"/>
        <rFont val="MS UI Gothic"/>
        <family val="3"/>
        <charset val="128"/>
      </rPr>
      <t>：</t>
    </r>
    <r>
      <rPr>
        <sz val="10"/>
        <color rgb="FFFF0000"/>
        <rFont val="EPSON 太丸ゴシック体Ｂ"/>
        <family val="3"/>
        <charset val="128"/>
      </rPr>
      <t>００</t>
    </r>
    <r>
      <rPr>
        <sz val="10"/>
        <color theme="1"/>
        <rFont val="MS UI Gothic"/>
        <family val="3"/>
        <charset val="128"/>
      </rPr>
      <t>～　</t>
    </r>
    <r>
      <rPr>
        <sz val="10"/>
        <color rgb="FFFF0000"/>
        <rFont val="EPSON 太丸ゴシック体Ｂ"/>
        <family val="3"/>
        <charset val="128"/>
      </rPr>
      <t>１１</t>
    </r>
    <r>
      <rPr>
        <sz val="10"/>
        <color theme="1"/>
        <rFont val="MS UI Gothic"/>
        <family val="3"/>
        <charset val="128"/>
      </rPr>
      <t>：</t>
    </r>
    <r>
      <rPr>
        <sz val="10"/>
        <color rgb="FFFF0000"/>
        <rFont val="EPSON 太丸ゴシック体Ｂ"/>
        <family val="3"/>
        <charset val="128"/>
      </rPr>
      <t>００</t>
    </r>
    <phoneticPr fontId="1"/>
  </si>
  <si>
    <t>□使用有　　　□使用無</t>
    <rPh sb="1" eb="3">
      <t>シヨウ</t>
    </rPh>
    <rPh sb="3" eb="4">
      <t>アリ</t>
    </rPh>
    <rPh sb="8" eb="10">
      <t>シヨウ</t>
    </rPh>
    <rPh sb="10" eb="11">
      <t>ナ</t>
    </rPh>
    <phoneticPr fontId="1"/>
  </si>
  <si>
    <t>1,520/回</t>
    <rPh sb="6" eb="7">
      <t>カイ</t>
    </rPh>
    <phoneticPr fontId="1"/>
  </si>
  <si>
    <t>5,670/回</t>
    <phoneticPr fontId="1"/>
  </si>
  <si>
    <t>1,290/回</t>
    <phoneticPr fontId="1"/>
  </si>
  <si>
    <t>4,300/回</t>
    <phoneticPr fontId="1"/>
  </si>
  <si>
    <t>440/回</t>
    <phoneticPr fontId="1"/>
  </si>
  <si>
    <t>300/回</t>
    <phoneticPr fontId="1"/>
  </si>
  <si>
    <t>400/回</t>
    <phoneticPr fontId="1"/>
  </si>
  <si>
    <r>
      <rPr>
        <sz val="10"/>
        <color rgb="FFFF0000"/>
        <rFont val="EPSON 太丸ゴシック体Ｂ"/>
        <family val="3"/>
        <charset val="128"/>
      </rPr>
      <t>９</t>
    </r>
    <r>
      <rPr>
        <sz val="10"/>
        <color theme="1"/>
        <rFont val="MS UI Gothic"/>
        <family val="3"/>
        <charset val="128"/>
      </rPr>
      <t>：</t>
    </r>
    <r>
      <rPr>
        <sz val="10"/>
        <color rgb="FFFF0000"/>
        <rFont val="EPSON 太丸ゴシック体Ｂ"/>
        <family val="3"/>
        <charset val="128"/>
      </rPr>
      <t>００</t>
    </r>
    <r>
      <rPr>
        <sz val="10"/>
        <color theme="1"/>
        <rFont val="MS UI Gothic"/>
        <family val="3"/>
        <charset val="128"/>
      </rPr>
      <t>～　</t>
    </r>
    <r>
      <rPr>
        <sz val="10"/>
        <color rgb="FFFF0000"/>
        <rFont val="EPSON 太丸ゴシック体Ｂ"/>
        <family val="3"/>
        <charset val="128"/>
      </rPr>
      <t>１０</t>
    </r>
    <r>
      <rPr>
        <sz val="10"/>
        <color theme="1"/>
        <rFont val="MS UI Gothic"/>
        <family val="3"/>
        <charset val="128"/>
      </rPr>
      <t>：</t>
    </r>
    <r>
      <rPr>
        <sz val="10"/>
        <color rgb="FFFF0000"/>
        <rFont val="EPSON 太丸ゴシック体Ｂ"/>
        <family val="3"/>
        <charset val="128"/>
      </rPr>
      <t>００</t>
    </r>
    <phoneticPr fontId="1"/>
  </si>
  <si>
    <t>250/回</t>
    <phoneticPr fontId="1"/>
  </si>
  <si>
    <t>減免申請及び
合計使用料</t>
    <rPh sb="7" eb="9">
      <t>ゴウケイ</t>
    </rPh>
    <rPh sb="9" eb="12">
      <t>シヨウリョウ</t>
    </rPh>
    <phoneticPr fontId="1"/>
  </si>
  <si>
    <r>
      <t>【施設使用料】　　　　　　</t>
    </r>
    <r>
      <rPr>
        <u/>
        <sz val="10"/>
        <rFont val="MS UI Gothic"/>
        <family val="3"/>
        <charset val="128"/>
      </rPr>
      <t xml:space="preserve">  </t>
    </r>
    <r>
      <rPr>
        <u/>
        <sz val="10"/>
        <color theme="1"/>
        <rFont val="MS UI Gothic"/>
        <family val="3"/>
        <charset val="128"/>
      </rPr>
      <t>円　・　【減免】条例施行規則 第６条 第 　　 号　　　　　％　　小　計　　　　　　　円</t>
    </r>
    <rPh sb="1" eb="3">
      <t>シセツ</t>
    </rPh>
    <rPh sb="3" eb="5">
      <t>シヨウ</t>
    </rPh>
    <rPh sb="5" eb="6">
      <t>リョウ</t>
    </rPh>
    <rPh sb="15" eb="16">
      <t>エン</t>
    </rPh>
    <rPh sb="20" eb="22">
      <t>ゲンメン</t>
    </rPh>
    <rPh sb="30" eb="31">
      <t>ダイ</t>
    </rPh>
    <rPh sb="32" eb="33">
      <t>ジョウ</t>
    </rPh>
    <rPh sb="34" eb="35">
      <t>ダイ</t>
    </rPh>
    <rPh sb="39" eb="40">
      <t>ゴウ</t>
    </rPh>
    <rPh sb="48" eb="49">
      <t>ショウ</t>
    </rPh>
    <rPh sb="50" eb="51">
      <t>ケイ</t>
    </rPh>
    <rPh sb="58" eb="59">
      <t>エン</t>
    </rPh>
    <phoneticPr fontId="1"/>
  </si>
  <si>
    <r>
      <t>【設備使用料】　　　　　　　円　・　【減免】条例施行規則 第６条 第 　　</t>
    </r>
    <r>
      <rPr>
        <b/>
        <u/>
        <sz val="10"/>
        <color theme="1"/>
        <rFont val="MS UI Gothic"/>
        <family val="3"/>
        <charset val="128"/>
      </rPr>
      <t xml:space="preserve"> </t>
    </r>
    <r>
      <rPr>
        <u/>
        <sz val="10"/>
        <color theme="1"/>
        <rFont val="MS UI Gothic"/>
        <family val="3"/>
        <charset val="128"/>
      </rPr>
      <t>号　　　　　％    小　計　          　円</t>
    </r>
    <rPh sb="1" eb="3">
      <t>セツビ</t>
    </rPh>
    <rPh sb="3" eb="5">
      <t>シヨウ</t>
    </rPh>
    <rPh sb="5" eb="6">
      <t>リョウ</t>
    </rPh>
    <rPh sb="14" eb="15">
      <t>エン</t>
    </rPh>
    <rPh sb="19" eb="21">
      <t>ゲンメン</t>
    </rPh>
    <rPh sb="29" eb="30">
      <t>ダイ</t>
    </rPh>
    <rPh sb="31" eb="32">
      <t>ジョウ</t>
    </rPh>
    <rPh sb="33" eb="34">
      <t>ダイ</t>
    </rPh>
    <rPh sb="38" eb="39">
      <t>ゴウ</t>
    </rPh>
    <rPh sb="49" eb="50">
      <t>ショウ</t>
    </rPh>
    <rPh sb="51" eb="52">
      <t>ケイ</t>
    </rPh>
    <rPh sb="64" eb="65">
      <t>エン</t>
    </rPh>
    <phoneticPr fontId="1"/>
  </si>
  <si>
    <t>【減免事由】　　　　　　　　　　　　　　　</t>
    <rPh sb="1" eb="3">
      <t>ゲンメン</t>
    </rPh>
    <rPh sb="3" eb="5">
      <t>ジユウ</t>
    </rPh>
    <phoneticPr fontId="1"/>
  </si>
  <si>
    <t>合　　　計　　　　　　　　　　円</t>
    <rPh sb="0" eb="1">
      <t>ゴウ</t>
    </rPh>
    <rPh sb="4" eb="5">
      <t>ケイ</t>
    </rPh>
    <rPh sb="15" eb="16">
      <t>エン</t>
    </rPh>
    <phoneticPr fontId="1"/>
  </si>
  <si>
    <t>※赤枠内に必要事項を入力してください</t>
    <rPh sb="1" eb="2">
      <t>アカ</t>
    </rPh>
    <rPh sb="2" eb="4">
      <t>ワクナイ</t>
    </rPh>
    <rPh sb="5" eb="7">
      <t>ヒツヨウ</t>
    </rPh>
    <rPh sb="7" eb="9">
      <t>ジコウ</t>
    </rPh>
    <rPh sb="10" eb="12">
      <t>ニュウリョク</t>
    </rPh>
    <phoneticPr fontId="1"/>
  </si>
  <si>
    <t>開始時間</t>
    <rPh sb="0" eb="2">
      <t>カイシ</t>
    </rPh>
    <rPh sb="2" eb="4">
      <t>ジカン</t>
    </rPh>
    <phoneticPr fontId="1"/>
  </si>
  <si>
    <t>終了時間</t>
    <rPh sb="0" eb="2">
      <t>シュウリョウ</t>
    </rPh>
    <rPh sb="2" eb="4">
      <t>ジカン</t>
    </rPh>
    <phoneticPr fontId="1"/>
  </si>
  <si>
    <t>大人</t>
    <rPh sb="0" eb="2">
      <t>オトナ</t>
    </rPh>
    <phoneticPr fontId="1"/>
  </si>
  <si>
    <t>小人</t>
    <rPh sb="0" eb="1">
      <t>ダイショウ</t>
    </rPh>
    <rPh sb="1" eb="2">
      <t>ジン</t>
    </rPh>
    <phoneticPr fontId="1"/>
  </si>
  <si>
    <t>有</t>
    <rPh sb="0" eb="1">
      <t>アリ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</si>
</sst>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_ "/>
    <numFmt numFmtId="177" formatCode="#,##0_);[Red]\(#,##0\)"/>
    <numFmt numFmtId="178" formatCode="#,###&quot;/回&quot;"/>
    <numFmt numFmtId="179" formatCode="[$-411]ge\.m\.d;@"/>
    <numFmt numFmtId="180" formatCode="&quot;〒&quot;000\-0000"/>
  </numFmts>
  <fonts count="35">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0"/>
      <color theme="1"/>
      <name val="ＭＳ ゴシック"/>
      <family val="3"/>
      <charset val="128"/>
    </font>
    <font>
      <sz val="18"/>
      <color theme="1"/>
      <name val="ＭＳ ゴシック"/>
      <family val="3"/>
      <charset val="128"/>
    </font>
    <font>
      <sz val="8"/>
      <color theme="1"/>
      <name val="ＭＳ ゴシック"/>
      <family val="3"/>
      <charset val="128"/>
    </font>
    <font>
      <sz val="14"/>
      <color theme="1"/>
      <name val="ＭＳ ゴシック"/>
      <family val="3"/>
      <charset val="128"/>
    </font>
    <font>
      <sz val="11"/>
      <color theme="1"/>
      <name val="ＭＳ ゴシック"/>
      <family val="3"/>
      <charset val="128"/>
    </font>
    <font>
      <sz val="11"/>
      <color theme="1"/>
      <name val="ＭＳ Ｐゴシック"/>
      <family val="2"/>
      <charset val="128"/>
      <scheme val="minor"/>
    </font>
    <font>
      <sz val="11"/>
      <color theme="1"/>
      <name val="MS UI Gothic"/>
      <family val="3"/>
      <charset val="128"/>
    </font>
    <font>
      <b/>
      <sz val="18"/>
      <color theme="1"/>
      <name val="MS UI Gothic"/>
      <family val="3"/>
      <charset val="128"/>
    </font>
    <font>
      <sz val="9"/>
      <color theme="1"/>
      <name val="MS UI Gothic"/>
      <family val="3"/>
      <charset val="128"/>
    </font>
    <font>
      <sz val="10"/>
      <color theme="1"/>
      <name val="MS UI Gothic"/>
      <family val="3"/>
      <charset val="128"/>
    </font>
    <font>
      <u/>
      <sz val="10"/>
      <color theme="1"/>
      <name val="MS UI Gothic"/>
      <family val="3"/>
      <charset val="128"/>
    </font>
    <font>
      <u/>
      <sz val="12"/>
      <color theme="1"/>
      <name val="MS UI Gothic"/>
      <family val="3"/>
      <charset val="128"/>
    </font>
    <font>
      <b/>
      <sz val="16"/>
      <color theme="1"/>
      <name val="MS UI Gothic"/>
      <family val="3"/>
      <charset val="128"/>
    </font>
    <font>
      <b/>
      <sz val="11"/>
      <color theme="1"/>
      <name val="MS UI Gothic"/>
      <family val="3"/>
      <charset val="128"/>
    </font>
    <font>
      <sz val="16"/>
      <color theme="1"/>
      <name val="MS UI Gothic"/>
      <family val="3"/>
      <charset val="128"/>
    </font>
    <font>
      <sz val="18"/>
      <color rgb="FFFF0000"/>
      <name val="MS UI Gothic"/>
      <family val="3"/>
      <charset val="128"/>
    </font>
    <font>
      <sz val="11"/>
      <color rgb="FFFF0000"/>
      <name val="MS UI Gothic"/>
      <family val="3"/>
      <charset val="128"/>
    </font>
    <font>
      <sz val="11"/>
      <color rgb="FF0000FF"/>
      <name val="MS UI Gothic"/>
      <family val="3"/>
      <charset val="128"/>
    </font>
    <font>
      <sz val="8"/>
      <color theme="1"/>
      <name val="MS UI Gothic"/>
      <family val="3"/>
      <charset val="128"/>
    </font>
    <font>
      <sz val="10"/>
      <color rgb="FFFF0000"/>
      <name val="MS UI Gothic"/>
      <family val="3"/>
      <charset val="128"/>
    </font>
    <font>
      <sz val="10"/>
      <color rgb="FF0000FF"/>
      <name val="MS UI Gothic"/>
      <family val="3"/>
      <charset val="128"/>
    </font>
    <font>
      <b/>
      <sz val="11"/>
      <name val="MS UI Gothic"/>
      <family val="3"/>
      <charset val="128"/>
    </font>
    <font>
      <sz val="11"/>
      <color rgb="FFFF0000"/>
      <name val="EPSON 太丸ゴシック体Ｂ"/>
      <family val="3"/>
      <charset val="128"/>
    </font>
    <font>
      <sz val="9"/>
      <color rgb="FFFF0000"/>
      <name val="EPSON 太丸ゴシック体Ｂ"/>
      <family val="3"/>
      <charset val="128"/>
    </font>
    <font>
      <sz val="7"/>
      <color theme="1"/>
      <name val="MS UI Gothic"/>
      <family val="3"/>
      <charset val="128"/>
    </font>
    <font>
      <sz val="12"/>
      <color rgb="FFFF0000"/>
      <name val="EPSON 太丸ゴシック体Ｂ"/>
      <family val="3"/>
      <charset val="128"/>
    </font>
    <font>
      <sz val="10"/>
      <color rgb="FFFF0000"/>
      <name val="EPSON 太丸ゴシック体Ｂ"/>
      <family val="3"/>
      <charset val="128"/>
    </font>
    <font>
      <u/>
      <sz val="10"/>
      <name val="MS UI Gothic"/>
      <family val="3"/>
      <charset val="128"/>
    </font>
    <font>
      <b/>
      <u/>
      <sz val="10"/>
      <color theme="1"/>
      <name val="MS UI Gothic"/>
      <family val="3"/>
      <charset val="128"/>
    </font>
    <font>
      <sz val="10"/>
      <name val="MS UI Gothic"/>
      <family val="3"/>
      <charset val="128"/>
    </font>
    <font>
      <sz val="10"/>
      <color rgb="FF000000"/>
      <name val="BIZ UDPゴシック"/>
      <family val="3"/>
      <charset val="128"/>
    </font>
    <font>
      <b/>
      <sz val="11"/>
      <color rgb="FFFF0000"/>
      <name val="HG丸ｺﾞｼｯｸM-PRO"/>
      <family val="3"/>
      <charset val="128"/>
    </font>
  </fonts>
  <fills count="3">
    <fill>
      <patternFill patternType="none"/>
    </fill>
    <fill>
      <patternFill patternType="gray125"/>
    </fill>
    <fill>
      <patternFill patternType="solid">
        <fgColor theme="9" tint="0.59999389629810485"/>
        <bgColor indexed="64"/>
      </patternFill>
    </fill>
  </fills>
  <borders count="1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diagonal/>
    </border>
    <border>
      <left/>
      <right/>
      <top style="thin">
        <color rgb="FF00FF00"/>
      </top>
      <bottom style="thin">
        <color rgb="FF00FF00"/>
      </bottom>
      <diagonal/>
    </border>
    <border>
      <left style="double">
        <color indexed="64"/>
      </left>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auto="1"/>
      </right>
      <top/>
      <bottom/>
      <diagonal/>
    </border>
    <border>
      <left style="thin">
        <color indexed="64"/>
      </left>
      <right style="thin">
        <color indexed="64"/>
      </right>
      <top/>
      <bottom style="hair">
        <color indexed="64"/>
      </bottom>
      <diagonal/>
    </border>
    <border>
      <left/>
      <right style="dotted">
        <color auto="1"/>
      </right>
      <top style="thin">
        <color auto="1"/>
      </top>
      <bottom style="thin">
        <color auto="1"/>
      </bottom>
      <diagonal/>
    </border>
    <border>
      <left/>
      <right style="dotted">
        <color auto="1"/>
      </right>
      <top style="thin">
        <color auto="1"/>
      </top>
      <bottom/>
      <diagonal/>
    </border>
    <border>
      <left/>
      <right style="dotted">
        <color auto="1"/>
      </right>
      <top/>
      <bottom style="thin">
        <color auto="1"/>
      </bottom>
      <diagonal/>
    </border>
    <border>
      <left style="thin">
        <color auto="1"/>
      </left>
      <right style="dotted">
        <color auto="1"/>
      </right>
      <top style="thin">
        <color auto="1"/>
      </top>
      <bottom style="dotted">
        <color auto="1"/>
      </bottom>
      <diagonal/>
    </border>
    <border>
      <left style="dotted">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dotted">
        <color auto="1"/>
      </right>
      <top style="dotted">
        <color auto="1"/>
      </top>
      <bottom style="thin">
        <color auto="1"/>
      </bottom>
      <diagonal/>
    </border>
    <border>
      <left style="dotted">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style="thin">
        <color auto="1"/>
      </left>
      <right/>
      <top style="dotted">
        <color auto="1"/>
      </top>
      <bottom style="thin">
        <color auto="1"/>
      </bottom>
      <diagonal/>
    </border>
    <border>
      <left style="dotted">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diagonalUp="1">
      <left style="thin">
        <color auto="1"/>
      </left>
      <right style="thin">
        <color auto="1"/>
      </right>
      <top style="dotted">
        <color auto="1"/>
      </top>
      <bottom/>
      <diagonal style="hair">
        <color auto="1"/>
      </diagonal>
    </border>
    <border>
      <left style="thin">
        <color auto="1"/>
      </left>
      <right style="thin">
        <color auto="1"/>
      </right>
      <top style="dotted">
        <color auto="1"/>
      </top>
      <bottom/>
      <diagonal/>
    </border>
    <border diagonalUp="1">
      <left style="thin">
        <color auto="1"/>
      </left>
      <right style="thin">
        <color auto="1"/>
      </right>
      <top style="dotted">
        <color auto="1"/>
      </top>
      <bottom style="thin">
        <color auto="1"/>
      </bottom>
      <diagonal style="hair">
        <color auto="1"/>
      </diagonal>
    </border>
    <border>
      <left style="thin">
        <color auto="1"/>
      </left>
      <right style="thin">
        <color auto="1"/>
      </right>
      <top style="dotted">
        <color auto="1"/>
      </top>
      <bottom style="thin">
        <color auto="1"/>
      </bottom>
      <diagonal/>
    </border>
    <border diagonalUp="1">
      <left style="thin">
        <color auto="1"/>
      </left>
      <right style="thin">
        <color auto="1"/>
      </right>
      <top style="thin">
        <color auto="1"/>
      </top>
      <bottom style="thin">
        <color auto="1"/>
      </bottom>
      <diagonal style="hair">
        <color auto="1"/>
      </diagonal>
    </border>
    <border>
      <left style="double">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bottom style="double">
        <color auto="1"/>
      </bottom>
      <diagonal/>
    </border>
    <border>
      <left/>
      <right style="thin">
        <color auto="1"/>
      </right>
      <top/>
      <bottom style="double">
        <color auto="1"/>
      </bottom>
      <diagonal/>
    </border>
    <border>
      <left/>
      <right/>
      <top/>
      <bottom style="double">
        <color auto="1"/>
      </bottom>
      <diagonal/>
    </border>
    <border>
      <left style="thin">
        <color auto="1"/>
      </left>
      <right style="double">
        <color auto="1"/>
      </right>
      <top/>
      <bottom style="double">
        <color auto="1"/>
      </bottom>
      <diagonal/>
    </border>
    <border>
      <left/>
      <right style="double">
        <color auto="1"/>
      </right>
      <top style="double">
        <color auto="1"/>
      </top>
      <bottom style="thin">
        <color auto="1"/>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diagonalUp="1">
      <left style="thin">
        <color auto="1"/>
      </left>
      <right style="thin">
        <color auto="1"/>
      </right>
      <top style="dotted">
        <color auto="1"/>
      </top>
      <bottom style="dotted">
        <color indexed="64"/>
      </bottom>
      <diagonal style="hair">
        <color auto="1"/>
      </diagonal>
    </border>
    <border>
      <left/>
      <right/>
      <top/>
      <bottom style="dotted">
        <color auto="1"/>
      </bottom>
      <diagonal/>
    </border>
    <border>
      <left/>
      <right style="thin">
        <color auto="1"/>
      </right>
      <top/>
      <bottom style="dotted">
        <color auto="1"/>
      </bottom>
      <diagonal/>
    </border>
    <border>
      <left style="thin">
        <color auto="1"/>
      </left>
      <right/>
      <top/>
      <bottom style="dotted">
        <color auto="1"/>
      </bottom>
      <diagonal/>
    </border>
    <border>
      <left style="thin">
        <color indexed="64"/>
      </left>
      <right style="thin">
        <color indexed="64"/>
      </right>
      <top/>
      <bottom style="dotted">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diagonalUp="1">
      <left style="thin">
        <color auto="1"/>
      </left>
      <right style="thin">
        <color auto="1"/>
      </right>
      <top style="thin">
        <color auto="1"/>
      </top>
      <bottom/>
      <diagonal style="hair">
        <color auto="1"/>
      </diagonal>
    </border>
    <border diagonalUp="1">
      <left style="thin">
        <color auto="1"/>
      </left>
      <right style="thin">
        <color auto="1"/>
      </right>
      <top/>
      <bottom style="thin">
        <color auto="1"/>
      </bottom>
      <diagonal style="hair">
        <color auto="1"/>
      </diagonal>
    </border>
    <border diagonalUp="1">
      <left style="double">
        <color indexed="64"/>
      </left>
      <right style="double">
        <color indexed="64"/>
      </right>
      <top style="dotted">
        <color auto="1"/>
      </top>
      <bottom style="dotted">
        <color indexed="64"/>
      </bottom>
      <diagonal style="hair">
        <color auto="1"/>
      </diagonal>
    </border>
    <border diagonalUp="1">
      <left style="double">
        <color indexed="64"/>
      </left>
      <right style="double">
        <color indexed="64"/>
      </right>
      <top style="dotted">
        <color auto="1"/>
      </top>
      <bottom style="thin">
        <color auto="1"/>
      </bottom>
      <diagonal style="hair">
        <color auto="1"/>
      </diagonal>
    </border>
    <border>
      <left style="medium">
        <color rgb="FFFF0000"/>
      </left>
      <right/>
      <top style="medium">
        <color rgb="FFFF0000"/>
      </top>
      <bottom style="thin">
        <color auto="1"/>
      </bottom>
      <diagonal/>
    </border>
    <border>
      <left/>
      <right style="thin">
        <color auto="1"/>
      </right>
      <top style="medium">
        <color rgb="FFFF0000"/>
      </top>
      <bottom style="thin">
        <color auto="1"/>
      </bottom>
      <diagonal/>
    </border>
    <border>
      <left style="thin">
        <color auto="1"/>
      </left>
      <right/>
      <top style="medium">
        <color rgb="FFFF0000"/>
      </top>
      <bottom style="thin">
        <color auto="1"/>
      </bottom>
      <diagonal/>
    </border>
    <border>
      <left/>
      <right/>
      <top style="medium">
        <color rgb="FFFF0000"/>
      </top>
      <bottom style="thin">
        <color auto="1"/>
      </bottom>
      <diagonal/>
    </border>
    <border>
      <left/>
      <right style="dotted">
        <color auto="1"/>
      </right>
      <top style="medium">
        <color rgb="FFFF0000"/>
      </top>
      <bottom style="thin">
        <color auto="1"/>
      </bottom>
      <diagonal/>
    </border>
    <border>
      <left/>
      <right style="medium">
        <color rgb="FFFF0000"/>
      </right>
      <top style="medium">
        <color rgb="FFFF0000"/>
      </top>
      <bottom style="thin">
        <color auto="1"/>
      </bottom>
      <diagonal/>
    </border>
    <border>
      <left style="medium">
        <color rgb="FFFF0000"/>
      </left>
      <right/>
      <top style="thin">
        <color auto="1"/>
      </top>
      <bottom/>
      <diagonal/>
    </border>
    <border>
      <left style="dotted">
        <color auto="1"/>
      </left>
      <right style="medium">
        <color rgb="FFFF0000"/>
      </right>
      <top style="thin">
        <color auto="1"/>
      </top>
      <bottom/>
      <diagonal/>
    </border>
    <border>
      <left style="medium">
        <color rgb="FFFF0000"/>
      </left>
      <right/>
      <top/>
      <bottom style="thin">
        <color auto="1"/>
      </bottom>
      <diagonal/>
    </border>
    <border>
      <left style="dotted">
        <color auto="1"/>
      </left>
      <right style="medium">
        <color rgb="FFFF0000"/>
      </right>
      <top/>
      <bottom style="thin">
        <color auto="1"/>
      </bottom>
      <diagonal/>
    </border>
    <border>
      <left/>
      <right style="medium">
        <color rgb="FFFF0000"/>
      </right>
      <top style="thin">
        <color auto="1"/>
      </top>
      <bottom style="dotted">
        <color auto="1"/>
      </bottom>
      <diagonal/>
    </border>
    <border>
      <left/>
      <right style="medium">
        <color rgb="FFFF0000"/>
      </right>
      <top style="dotted">
        <color auto="1"/>
      </top>
      <bottom style="thin">
        <color auto="1"/>
      </bottom>
      <diagonal/>
    </border>
    <border>
      <left/>
      <right style="medium">
        <color rgb="FFFF0000"/>
      </right>
      <top style="thin">
        <color auto="1"/>
      </top>
      <bottom style="thin">
        <color auto="1"/>
      </bottom>
      <diagonal/>
    </border>
    <border>
      <left style="medium">
        <color rgb="FFFF0000"/>
      </left>
      <right/>
      <top style="thin">
        <color auto="1"/>
      </top>
      <bottom style="thin">
        <color auto="1"/>
      </bottom>
      <diagonal/>
    </border>
    <border>
      <left/>
      <right style="medium">
        <color rgb="FFFF0000"/>
      </right>
      <top style="thin">
        <color auto="1"/>
      </top>
      <bottom/>
      <diagonal/>
    </border>
    <border>
      <left style="thin">
        <color auto="1"/>
      </left>
      <right style="medium">
        <color rgb="FFFF0000"/>
      </right>
      <top style="thin">
        <color auto="1"/>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top/>
      <bottom/>
      <diagonal/>
    </border>
    <border>
      <left style="thin">
        <color auto="1"/>
      </left>
      <right style="medium">
        <color rgb="FFFF0000"/>
      </right>
      <top style="thin">
        <color auto="1"/>
      </top>
      <bottom/>
      <diagonal/>
    </border>
    <border>
      <left style="medium">
        <color rgb="FFFF0000"/>
      </left>
      <right style="thin">
        <color auto="1"/>
      </right>
      <top style="thin">
        <color auto="1"/>
      </top>
      <bottom/>
      <diagonal/>
    </border>
    <border diagonalUp="1">
      <left style="thin">
        <color auto="1"/>
      </left>
      <right style="medium">
        <color rgb="FFFF0000"/>
      </right>
      <top style="dotted">
        <color auto="1"/>
      </top>
      <bottom/>
      <diagonal style="hair">
        <color auto="1"/>
      </diagonal>
    </border>
    <border>
      <left style="medium">
        <color rgb="FFFF0000"/>
      </left>
      <right style="thin">
        <color auto="1"/>
      </right>
      <top style="dotted">
        <color auto="1"/>
      </top>
      <bottom/>
      <diagonal/>
    </border>
    <border diagonalUp="1">
      <left style="thin">
        <color auto="1"/>
      </left>
      <right style="medium">
        <color rgb="FFFF0000"/>
      </right>
      <top style="dotted">
        <color auto="1"/>
      </top>
      <bottom style="thin">
        <color auto="1"/>
      </bottom>
      <diagonal style="hair">
        <color auto="1"/>
      </diagonal>
    </border>
    <border>
      <left style="medium">
        <color rgb="FFFF0000"/>
      </left>
      <right style="thin">
        <color auto="1"/>
      </right>
      <top style="dotted">
        <color auto="1"/>
      </top>
      <bottom style="thin">
        <color auto="1"/>
      </bottom>
      <diagonal/>
    </border>
    <border>
      <left style="medium">
        <color rgb="FFFF0000"/>
      </left>
      <right style="thin">
        <color auto="1"/>
      </right>
      <top style="thin">
        <color auto="1"/>
      </top>
      <bottom style="thin">
        <color auto="1"/>
      </bottom>
      <diagonal/>
    </border>
    <border>
      <left style="medium">
        <color rgb="FFFF0000"/>
      </left>
      <right/>
      <top/>
      <bottom style="medium">
        <color rgb="FFFF0000"/>
      </bottom>
      <diagonal/>
    </border>
    <border>
      <left/>
      <right style="thin">
        <color auto="1"/>
      </right>
      <top/>
      <bottom style="medium">
        <color rgb="FFFF0000"/>
      </bottom>
      <diagonal/>
    </border>
    <border>
      <left style="thin">
        <color auto="1"/>
      </left>
      <right/>
      <top style="thin">
        <color auto="1"/>
      </top>
      <bottom style="medium">
        <color rgb="FFFF0000"/>
      </bottom>
      <diagonal/>
    </border>
    <border>
      <left/>
      <right/>
      <top style="thin">
        <color auto="1"/>
      </top>
      <bottom style="medium">
        <color rgb="FFFF0000"/>
      </bottom>
      <diagonal/>
    </border>
    <border>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bottom style="thin">
        <color indexed="64"/>
      </bottom>
      <diagonal/>
    </border>
    <border>
      <left/>
      <right style="medium">
        <color rgb="FFFF0000"/>
      </right>
      <top style="thin">
        <color indexed="64"/>
      </top>
      <bottom style="hair">
        <color indexed="64"/>
      </bottom>
      <diagonal/>
    </border>
    <border>
      <left/>
      <right style="medium">
        <color rgb="FFFF0000"/>
      </right>
      <top style="hair">
        <color indexed="64"/>
      </top>
      <bottom style="medium">
        <color rgb="FFFF0000"/>
      </bottom>
      <diagonal/>
    </border>
    <border>
      <left style="medium">
        <color rgb="FFFF0000"/>
      </left>
      <right/>
      <top style="thin">
        <color indexed="64"/>
      </top>
      <bottom style="medium">
        <color rgb="FFFF0000"/>
      </bottom>
      <diagonal/>
    </border>
    <border>
      <left/>
      <right/>
      <top style="thin">
        <color indexed="64"/>
      </top>
      <bottom style="hair">
        <color indexed="64"/>
      </bottom>
      <diagonal/>
    </border>
    <border>
      <left/>
      <right/>
      <top style="hair">
        <color indexed="64"/>
      </top>
      <bottom style="medium">
        <color rgb="FFFF0000"/>
      </bottom>
      <diagonal/>
    </border>
    <border>
      <left style="medium">
        <color rgb="FFFF0000"/>
      </left>
      <right style="medium">
        <color rgb="FFFF0000"/>
      </right>
      <top style="medium">
        <color rgb="FFFF0000"/>
      </top>
      <bottom style="hair">
        <color indexed="64"/>
      </bottom>
      <diagonal/>
    </border>
    <border>
      <left style="medium">
        <color rgb="FFFF0000"/>
      </left>
      <right style="medium">
        <color rgb="FFFF0000"/>
      </right>
      <top style="hair">
        <color indexed="64"/>
      </top>
      <bottom style="thin">
        <color indexed="64"/>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medium">
        <color rgb="FFFF0000"/>
      </left>
      <right style="dotted">
        <color indexed="64"/>
      </right>
      <top style="thin">
        <color indexed="64"/>
      </top>
      <bottom style="medium">
        <color rgb="FFFF0000"/>
      </bottom>
      <diagonal/>
    </border>
    <border>
      <left style="medium">
        <color rgb="FFFF0000"/>
      </left>
      <right/>
      <top style="medium">
        <color rgb="FFFF0000"/>
      </top>
      <bottom style="medium">
        <color rgb="FFFF0000"/>
      </bottom>
      <diagonal/>
    </border>
    <border>
      <left style="dotted">
        <color indexed="64"/>
      </left>
      <right style="medium">
        <color rgb="FFFF0000"/>
      </right>
      <top/>
      <bottom style="medium">
        <color rgb="FFFF0000"/>
      </bottom>
      <diagonal/>
    </border>
    <border>
      <left style="thin">
        <color auto="1"/>
      </left>
      <right style="dotted">
        <color auto="1"/>
      </right>
      <top style="dotted">
        <color auto="1"/>
      </top>
      <bottom/>
      <diagonal/>
    </border>
    <border diagonalUp="1">
      <left style="double">
        <color indexed="64"/>
      </left>
      <right style="double">
        <color indexed="64"/>
      </right>
      <top/>
      <bottom style="dotted">
        <color indexed="64"/>
      </bottom>
      <diagonal style="hair">
        <color auto="1"/>
      </diagonal>
    </border>
    <border>
      <left style="dotted">
        <color indexed="64"/>
      </left>
      <right/>
      <top style="medium">
        <color rgb="FFFF0000"/>
      </top>
      <bottom style="medium">
        <color rgb="FFFF0000"/>
      </bottom>
      <diagonal/>
    </border>
    <border>
      <left style="double">
        <color indexed="64"/>
      </left>
      <right style="double">
        <color indexed="64"/>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style="medium">
        <color rgb="FFFF0000"/>
      </right>
      <top style="dotted">
        <color indexed="64"/>
      </top>
      <bottom style="dotted">
        <color indexed="64"/>
      </bottom>
      <diagonal/>
    </border>
    <border>
      <left style="medium">
        <color rgb="FFFF0000"/>
      </left>
      <right style="medium">
        <color rgb="FFFF0000"/>
      </right>
      <top style="dotted">
        <color indexed="64"/>
      </top>
      <bottom/>
      <diagonal/>
    </border>
    <border diagonalUp="1">
      <left style="double">
        <color indexed="64"/>
      </left>
      <right style="double">
        <color indexed="64"/>
      </right>
      <top style="dotted">
        <color auto="1"/>
      </top>
      <bottom/>
      <diagonal style="hair">
        <color auto="1"/>
      </diagonal>
    </border>
    <border>
      <left style="double">
        <color indexed="64"/>
      </left>
      <right style="medium">
        <color rgb="FFFF0000"/>
      </right>
      <top style="medium">
        <color rgb="FFFF0000"/>
      </top>
      <bottom style="medium">
        <color rgb="FFFF0000"/>
      </bottom>
      <diagonal/>
    </border>
    <border>
      <left style="medium">
        <color rgb="FFFF0000"/>
      </left>
      <right style="medium">
        <color rgb="FFFF0000"/>
      </right>
      <top style="thin">
        <color auto="1"/>
      </top>
      <bottom style="dotted">
        <color indexed="64"/>
      </bottom>
      <diagonal/>
    </border>
    <border>
      <left style="medium">
        <color rgb="FFFF0000"/>
      </left>
      <right style="dotted">
        <color indexed="64"/>
      </right>
      <top style="medium">
        <color rgb="FFFF0000"/>
      </top>
      <bottom/>
      <diagonal/>
    </border>
    <border>
      <left style="medium">
        <color rgb="FFFF0000"/>
      </left>
      <right style="dotted">
        <color indexed="64"/>
      </right>
      <top style="thin">
        <color auto="1"/>
      </top>
      <bottom style="thin">
        <color auto="1"/>
      </bottom>
      <diagonal/>
    </border>
    <border>
      <left style="medium">
        <color rgb="FFFF0000"/>
      </left>
      <right style="medium">
        <color rgb="FFFF0000"/>
      </right>
      <top/>
      <bottom style="dotted">
        <color indexed="64"/>
      </bottom>
      <diagonal/>
    </border>
    <border>
      <left style="dotted">
        <color indexed="64"/>
      </left>
      <right/>
      <top style="medium">
        <color rgb="FFFF0000"/>
      </top>
      <bottom style="thin">
        <color theme="1"/>
      </bottom>
      <diagonal/>
    </border>
    <border>
      <left style="double">
        <color indexed="64"/>
      </left>
      <right style="medium">
        <color rgb="FFFF0000"/>
      </right>
      <top style="medium">
        <color rgb="FFFF0000"/>
      </top>
      <bottom style="thin">
        <color theme="1"/>
      </bottom>
      <diagonal/>
    </border>
    <border>
      <left style="medium">
        <color rgb="FFFF0000"/>
      </left>
      <right style="dotted">
        <color indexed="64"/>
      </right>
      <top style="thin">
        <color theme="1"/>
      </top>
      <bottom style="thin">
        <color theme="1"/>
      </bottom>
      <diagonal/>
    </border>
    <border>
      <left style="dotted">
        <color indexed="64"/>
      </left>
      <right/>
      <top style="thin">
        <color theme="1"/>
      </top>
      <bottom style="thin">
        <color theme="1"/>
      </bottom>
      <diagonal/>
    </border>
    <border>
      <left style="double">
        <color indexed="64"/>
      </left>
      <right style="medium">
        <color rgb="FFFF0000"/>
      </right>
      <top style="thin">
        <color theme="1"/>
      </top>
      <bottom style="thin">
        <color theme="1"/>
      </bottom>
      <diagonal/>
    </border>
    <border>
      <left style="medium">
        <color rgb="FFFF0000"/>
      </left>
      <right style="dotted">
        <color indexed="64"/>
      </right>
      <top style="thin">
        <color theme="1"/>
      </top>
      <bottom style="medium">
        <color rgb="FFFF0000"/>
      </bottom>
      <diagonal/>
    </border>
    <border>
      <left style="dotted">
        <color indexed="64"/>
      </left>
      <right/>
      <top style="thin">
        <color theme="1"/>
      </top>
      <bottom style="medium">
        <color rgb="FFFF0000"/>
      </bottom>
      <diagonal/>
    </border>
    <border>
      <left style="double">
        <color indexed="64"/>
      </left>
      <right style="medium">
        <color rgb="FFFF0000"/>
      </right>
      <top style="thin">
        <color theme="1"/>
      </top>
      <bottom style="medium">
        <color rgb="FFFF0000"/>
      </bottom>
      <diagonal/>
    </border>
    <border diagonalUp="1">
      <left style="double">
        <color indexed="64"/>
      </left>
      <right style="double">
        <color indexed="64"/>
      </right>
      <top/>
      <bottom/>
      <diagonal style="hair">
        <color auto="1"/>
      </diagonal>
    </border>
    <border>
      <left style="medium">
        <color rgb="FFFF0000"/>
      </left>
      <right style="medium">
        <color rgb="FFFF0000"/>
      </right>
      <top style="dotted">
        <color indexed="64"/>
      </top>
      <bottom style="thin">
        <color auto="1"/>
      </bottom>
      <diagonal/>
    </border>
    <border>
      <left style="medium">
        <color rgb="FFFF0000"/>
      </left>
      <right style="medium">
        <color rgb="FFFF0000"/>
      </right>
      <top style="thin">
        <color indexed="64"/>
      </top>
      <bottom style="thin">
        <color theme="1"/>
      </bottom>
      <diagonal/>
    </border>
    <border>
      <left style="medium">
        <color rgb="FFFF0000"/>
      </left>
      <right style="dotted">
        <color indexed="64"/>
      </right>
      <top/>
      <bottom style="thin">
        <color theme="1"/>
      </bottom>
      <diagonal/>
    </border>
    <border>
      <left style="medium">
        <color rgb="FFFF0000"/>
      </left>
      <right style="medium">
        <color rgb="FFFF0000"/>
      </right>
      <top style="thin">
        <color theme="1"/>
      </top>
      <bottom style="thin">
        <color indexed="64"/>
      </bottom>
      <diagonal/>
    </border>
    <border>
      <left style="medium">
        <color rgb="FFFF0000"/>
      </left>
      <right style="thin">
        <color indexed="64"/>
      </right>
      <top/>
      <bottom/>
      <diagonal/>
    </border>
    <border>
      <left style="thin">
        <color indexed="64"/>
      </left>
      <right style="thin">
        <color indexed="64"/>
      </right>
      <top/>
      <bottom style="medium">
        <color rgb="FFFF0000"/>
      </bottom>
      <diagonal/>
    </border>
    <border>
      <left style="dotted">
        <color auto="1"/>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dotted">
        <color indexed="64"/>
      </right>
      <top style="medium">
        <color rgb="FFFF0000"/>
      </top>
      <bottom style="medium">
        <color rgb="FFFF0000"/>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465">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Continuous" vertical="center" shrinkToFit="1"/>
    </xf>
    <xf numFmtId="0" fontId="2" fillId="0" borderId="6" xfId="0" applyFont="1" applyBorder="1" applyAlignment="1">
      <alignment horizontal="centerContinuous" vertical="center" shrinkToFit="1"/>
    </xf>
    <xf numFmtId="0" fontId="2" fillId="0" borderId="1" xfId="0" applyFont="1" applyBorder="1" applyAlignment="1">
      <alignment horizontal="center" vertical="center" wrapText="1" shrinkToFit="1"/>
    </xf>
    <xf numFmtId="0" fontId="2" fillId="0" borderId="1" xfId="0" applyFont="1" applyBorder="1" applyAlignment="1">
      <alignment horizontal="center" vertical="center" shrinkToFit="1"/>
    </xf>
    <xf numFmtId="0" fontId="6" fillId="0" borderId="0" xfId="0" applyFont="1">
      <alignment vertical="center"/>
    </xf>
    <xf numFmtId="0" fontId="7" fillId="0" borderId="0" xfId="0" applyFont="1">
      <alignment vertical="center"/>
    </xf>
    <xf numFmtId="41" fontId="2" fillId="0" borderId="1" xfId="0" applyNumberFormat="1" applyFont="1" applyBorder="1">
      <alignment vertical="center"/>
    </xf>
    <xf numFmtId="0" fontId="2" fillId="0" borderId="2" xfId="0" applyFont="1" applyBorder="1" applyAlignment="1">
      <alignment horizontal="centerContinuous" vertical="center" wrapText="1" shrinkToFit="1"/>
    </xf>
    <xf numFmtId="0" fontId="4" fillId="0" borderId="0" xfId="0" applyFont="1" applyAlignment="1">
      <alignment horizontal="centerContinuous" vertical="center" shrinkToFit="1"/>
    </xf>
    <xf numFmtId="0" fontId="7" fillId="0" borderId="0" xfId="0" applyFont="1" applyAlignment="1">
      <alignment horizontal="centerContinuous" vertical="center" shrinkToFit="1"/>
    </xf>
    <xf numFmtId="0" fontId="2" fillId="0" borderId="7"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center" vertical="center"/>
    </xf>
    <xf numFmtId="0" fontId="11" fillId="0" borderId="0" xfId="0" applyFont="1" applyAlignment="1"/>
    <xf numFmtId="0" fontId="12" fillId="0" borderId="35" xfId="0" applyFont="1" applyBorder="1" applyAlignment="1">
      <alignment horizontal="center" vertical="center"/>
    </xf>
    <xf numFmtId="0" fontId="12" fillId="0" borderId="39" xfId="0" applyFont="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2" fillId="0" borderId="44" xfId="0" applyFont="1" applyBorder="1" applyAlignment="1">
      <alignment horizontal="center" vertical="center" shrinkToFit="1"/>
    </xf>
    <xf numFmtId="0" fontId="11" fillId="0" borderId="0" xfId="0" applyFont="1" applyAlignment="1">
      <alignment horizontal="left" vertical="center"/>
    </xf>
    <xf numFmtId="0" fontId="12" fillId="0" borderId="55" xfId="0" applyFont="1" applyBorder="1" applyAlignment="1">
      <alignment horizontal="center" vertical="center"/>
    </xf>
    <xf numFmtId="0" fontId="9" fillId="0" borderId="65" xfId="0" applyFont="1" applyBorder="1">
      <alignment vertical="center"/>
    </xf>
    <xf numFmtId="0" fontId="9" fillId="0" borderId="66" xfId="0" applyFont="1" applyBorder="1">
      <alignment vertical="center"/>
    </xf>
    <xf numFmtId="0" fontId="9" fillId="0" borderId="67" xfId="0" applyFont="1" applyBorder="1">
      <alignment vertical="center"/>
    </xf>
    <xf numFmtId="0" fontId="9" fillId="0" borderId="68" xfId="0" applyFont="1" applyBorder="1">
      <alignment vertical="center"/>
    </xf>
    <xf numFmtId="0" fontId="9" fillId="0" borderId="0" xfId="0" applyFont="1" applyAlignment="1">
      <alignment vertical="center" wrapText="1"/>
    </xf>
    <xf numFmtId="0" fontId="9" fillId="0" borderId="0" xfId="0" applyFont="1" applyAlignment="1">
      <alignment vertical="center" wrapText="1" shrinkToFit="1"/>
    </xf>
    <xf numFmtId="0" fontId="16" fillId="0" borderId="0" xfId="0" applyFont="1" applyAlignment="1">
      <alignment horizontal="center" vertical="center"/>
    </xf>
    <xf numFmtId="0" fontId="16" fillId="0" borderId="0" xfId="0" applyFont="1">
      <alignment vertical="center"/>
    </xf>
    <xf numFmtId="0" fontId="9" fillId="0" borderId="0" xfId="0" applyFont="1" applyAlignment="1">
      <alignment vertical="center" textRotation="255"/>
    </xf>
    <xf numFmtId="0" fontId="9" fillId="0" borderId="0" xfId="0" applyFont="1" applyAlignment="1">
      <alignment vertical="center" shrinkToFit="1"/>
    </xf>
    <xf numFmtId="0" fontId="12" fillId="0" borderId="10" xfId="0" applyFont="1" applyBorder="1" applyAlignment="1">
      <alignment horizontal="left" vertical="center" wrapText="1" indent="1"/>
    </xf>
    <xf numFmtId="0" fontId="12" fillId="0" borderId="11" xfId="0" applyFont="1" applyBorder="1" applyAlignment="1">
      <alignment horizontal="left" vertical="center" wrapText="1" indent="1"/>
    </xf>
    <xf numFmtId="0" fontId="17" fillId="0" borderId="0" xfId="0" applyFont="1" applyAlignment="1">
      <alignment horizontal="center" vertical="center"/>
    </xf>
    <xf numFmtId="0" fontId="18" fillId="0" borderId="17" xfId="0" applyFont="1" applyBorder="1" applyAlignment="1">
      <alignment horizontal="center" vertical="center"/>
    </xf>
    <xf numFmtId="0" fontId="9" fillId="0" borderId="2" xfId="0" applyFont="1" applyBorder="1" applyAlignment="1">
      <alignment horizontal="right" vertical="center"/>
    </xf>
    <xf numFmtId="0" fontId="9" fillId="0" borderId="4" xfId="0" applyFont="1" applyBorder="1" applyAlignment="1">
      <alignment horizontal="center" vertical="center"/>
    </xf>
    <xf numFmtId="0" fontId="9" fillId="0" borderId="6" xfId="0" applyFont="1" applyBorder="1">
      <alignment vertical="center"/>
    </xf>
    <xf numFmtId="0" fontId="13" fillId="0" borderId="0" xfId="0" applyFont="1" applyAlignment="1">
      <alignment horizontal="left" vertical="center"/>
    </xf>
    <xf numFmtId="0" fontId="9" fillId="0" borderId="1" xfId="0" applyFont="1" applyBorder="1">
      <alignment vertical="center"/>
    </xf>
    <xf numFmtId="0" fontId="19" fillId="0" borderId="1" xfId="0" applyFont="1" applyBorder="1" applyAlignment="1">
      <alignment horizontal="center" vertical="center"/>
    </xf>
    <xf numFmtId="179" fontId="19" fillId="0" borderId="1" xfId="0" applyNumberFormat="1" applyFont="1" applyBorder="1" applyAlignment="1">
      <alignment horizontal="center" vertical="center" shrinkToFit="1"/>
    </xf>
    <xf numFmtId="0" fontId="19" fillId="0" borderId="69" xfId="0" applyFont="1" applyBorder="1" applyAlignment="1">
      <alignment horizontal="center" vertical="center"/>
    </xf>
    <xf numFmtId="0" fontId="19" fillId="0" borderId="70" xfId="0" applyFont="1" applyBorder="1" applyAlignment="1">
      <alignment horizontal="center" vertical="center"/>
    </xf>
    <xf numFmtId="0" fontId="19" fillId="0" borderId="52" xfId="0" applyFont="1" applyBorder="1" applyAlignment="1">
      <alignment horizontal="center" vertical="center"/>
    </xf>
    <xf numFmtId="9" fontId="19" fillId="0" borderId="1" xfId="0" applyNumberFormat="1" applyFont="1" applyBorder="1" applyAlignment="1">
      <alignment horizontal="center" vertical="center"/>
    </xf>
    <xf numFmtId="38" fontId="20" fillId="0" borderId="1" xfId="1" applyFont="1" applyBorder="1">
      <alignment vertical="center"/>
    </xf>
    <xf numFmtId="0" fontId="9" fillId="0" borderId="1" xfId="0" applyFont="1" applyBorder="1" applyAlignment="1">
      <alignment horizontal="center" vertical="center" shrinkToFit="1"/>
    </xf>
    <xf numFmtId="0" fontId="19" fillId="0" borderId="1" xfId="0" applyFont="1" applyBorder="1" applyAlignment="1">
      <alignment horizontal="center" vertical="center" shrinkToFit="1"/>
    </xf>
    <xf numFmtId="177" fontId="20" fillId="0" borderId="1" xfId="0" applyNumberFormat="1" applyFont="1" applyBorder="1">
      <alignment vertical="center"/>
    </xf>
    <xf numFmtId="176" fontId="12" fillId="0" borderId="7" xfId="0" applyNumberFormat="1" applyFont="1" applyBorder="1" applyAlignment="1">
      <alignment vertical="center" shrinkToFit="1"/>
    </xf>
    <xf numFmtId="176" fontId="12" fillId="0" borderId="7" xfId="0" applyNumberFormat="1" applyFont="1" applyBorder="1" applyAlignment="1">
      <alignment shrinkToFit="1"/>
    </xf>
    <xf numFmtId="176" fontId="12" fillId="0" borderId="49" xfId="0" applyNumberFormat="1" applyFont="1" applyBorder="1" applyAlignment="1">
      <alignment vertical="center" shrinkToFit="1"/>
    </xf>
    <xf numFmtId="176" fontId="12" fillId="0" borderId="51" xfId="0" applyNumberFormat="1" applyFont="1" applyBorder="1" applyAlignment="1">
      <alignment vertical="center" shrinkToFit="1"/>
    </xf>
    <xf numFmtId="176" fontId="12" fillId="0" borderId="53" xfId="0" applyNumberFormat="1" applyFont="1" applyBorder="1" applyAlignment="1">
      <alignment vertical="center" shrinkToFit="1"/>
    </xf>
    <xf numFmtId="176" fontId="12" fillId="0" borderId="1" xfId="0" applyNumberFormat="1" applyFont="1" applyBorder="1" applyAlignment="1">
      <alignment vertical="center" shrinkToFit="1"/>
    </xf>
    <xf numFmtId="176" fontId="12" fillId="0" borderId="7" xfId="1" applyNumberFormat="1" applyFont="1" applyBorder="1" applyAlignment="1">
      <alignment vertical="center" shrinkToFit="1"/>
    </xf>
    <xf numFmtId="178" fontId="12" fillId="0" borderId="50" xfId="0" applyNumberFormat="1" applyFont="1" applyBorder="1" applyAlignment="1">
      <alignment horizontal="right" vertical="center" shrinkToFit="1"/>
    </xf>
    <xf numFmtId="178" fontId="12" fillId="0" borderId="52" xfId="0" applyNumberFormat="1" applyFont="1" applyBorder="1" applyAlignment="1">
      <alignment horizontal="right" vertical="center" shrinkToFit="1"/>
    </xf>
    <xf numFmtId="0" fontId="9" fillId="0" borderId="2" xfId="0" applyFont="1" applyBorder="1" applyAlignment="1">
      <alignment horizontal="center" vertical="center" shrinkToFit="1"/>
    </xf>
    <xf numFmtId="20" fontId="19" fillId="0" borderId="35" xfId="0" applyNumberFormat="1" applyFont="1" applyBorder="1" applyAlignment="1">
      <alignment horizontal="center" vertical="center" shrinkToFit="1"/>
    </xf>
    <xf numFmtId="20" fontId="19" fillId="0" borderId="39" xfId="0" applyNumberFormat="1" applyFont="1" applyBorder="1" applyAlignment="1">
      <alignment horizontal="center" vertical="center" shrinkToFit="1"/>
    </xf>
    <xf numFmtId="0" fontId="9" fillId="0" borderId="6" xfId="0" applyFont="1" applyBorder="1" applyAlignment="1">
      <alignment horizontal="center" vertical="center" shrinkToFit="1"/>
    </xf>
    <xf numFmtId="0" fontId="9" fillId="0" borderId="1" xfId="0" applyFont="1" applyBorder="1" applyAlignment="1">
      <alignment horizontal="right" vertical="center" shrinkToFit="1"/>
    </xf>
    <xf numFmtId="0" fontId="9" fillId="0" borderId="27" xfId="0" applyFont="1" applyBorder="1" applyAlignment="1">
      <alignment horizontal="right" vertical="center" shrinkToFit="1"/>
    </xf>
    <xf numFmtId="176" fontId="19" fillId="0" borderId="1" xfId="0" applyNumberFormat="1" applyFont="1" applyBorder="1" applyAlignment="1">
      <alignment vertical="center" shrinkToFit="1"/>
    </xf>
    <xf numFmtId="0" fontId="12" fillId="0" borderId="7" xfId="0" applyFont="1" applyBorder="1" applyAlignment="1">
      <alignment horizontal="center" vertical="center" shrinkToFit="1"/>
    </xf>
    <xf numFmtId="0" fontId="12" fillId="0" borderId="49" xfId="0" applyFont="1" applyBorder="1" applyAlignment="1">
      <alignment horizontal="center" vertical="center" shrinkToFit="1"/>
    </xf>
    <xf numFmtId="0" fontId="12" fillId="0" borderId="51" xfId="0" applyFont="1" applyBorder="1" applyAlignment="1">
      <alignment horizontal="center" vertical="center" shrinkToFit="1"/>
    </xf>
    <xf numFmtId="0" fontId="12" fillId="0" borderId="1" xfId="0" applyFont="1" applyBorder="1" applyAlignment="1">
      <alignment horizontal="center" vertical="center" shrinkToFit="1"/>
    </xf>
    <xf numFmtId="176" fontId="9" fillId="0" borderId="69" xfId="0" applyNumberFormat="1" applyFont="1" applyBorder="1" applyAlignment="1">
      <alignment vertical="center" shrinkToFit="1"/>
    </xf>
    <xf numFmtId="176" fontId="9" fillId="0" borderId="70" xfId="0" applyNumberFormat="1" applyFont="1" applyBorder="1" applyAlignment="1">
      <alignment vertical="center" shrinkToFit="1"/>
    </xf>
    <xf numFmtId="176" fontId="9" fillId="0" borderId="52" xfId="0" applyNumberFormat="1" applyFont="1" applyBorder="1" applyAlignment="1">
      <alignment vertical="center" shrinkToFit="1"/>
    </xf>
    <xf numFmtId="176" fontId="9" fillId="0" borderId="7" xfId="0" applyNumberFormat="1" applyFont="1" applyBorder="1" applyAlignment="1">
      <alignment vertical="center" shrinkToFit="1"/>
    </xf>
    <xf numFmtId="0" fontId="2" fillId="2" borderId="1" xfId="0" applyFont="1" applyFill="1" applyBorder="1" applyAlignment="1">
      <alignment horizontal="center" vertical="center" shrinkToFit="1"/>
    </xf>
    <xf numFmtId="0" fontId="2" fillId="0" borderId="26" xfId="0" applyFont="1" applyBorder="1" applyAlignment="1">
      <alignment horizontal="center" vertical="center"/>
    </xf>
    <xf numFmtId="0" fontId="21" fillId="0" borderId="0" xfId="0" applyFont="1" applyAlignment="1">
      <alignment horizontal="right" vertical="center" shrinkToFit="1"/>
    </xf>
    <xf numFmtId="0" fontId="2" fillId="0" borderId="16" xfId="0" applyFont="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wrapText="1" indent="1"/>
    </xf>
    <xf numFmtId="0" fontId="15" fillId="0" borderId="0" xfId="0" applyFont="1" applyAlignment="1">
      <alignment horizontal="center" vertical="center"/>
    </xf>
    <xf numFmtId="0" fontId="14" fillId="0" borderId="0" xfId="0" applyFont="1" applyAlignment="1">
      <alignment horizontal="center" vertical="center"/>
    </xf>
    <xf numFmtId="0" fontId="12" fillId="0" borderId="0" xfId="0" applyFont="1" applyAlignment="1">
      <alignment horizontal="left" vertical="center" wrapText="1" indent="1"/>
    </xf>
    <xf numFmtId="0" fontId="12" fillId="0" borderId="0" xfId="0" applyFont="1" applyAlignment="1">
      <alignment horizontal="center" vertical="center"/>
    </xf>
    <xf numFmtId="0" fontId="12" fillId="0" borderId="0" xfId="0" applyFont="1" applyAlignment="1">
      <alignment horizontal="center" vertical="center" shrinkToFit="1"/>
    </xf>
    <xf numFmtId="0" fontId="12" fillId="0" borderId="0" xfId="0" applyFont="1" applyAlignment="1">
      <alignment horizontal="left" vertical="center" indent="1" shrinkToFit="1"/>
    </xf>
    <xf numFmtId="176" fontId="9" fillId="0" borderId="0" xfId="0" applyNumberFormat="1" applyFont="1" applyAlignment="1">
      <alignment vertical="center" shrinkToFit="1"/>
    </xf>
    <xf numFmtId="0" fontId="12" fillId="0" borderId="0" xfId="0" applyFont="1" applyAlignment="1">
      <alignment horizontal="left" vertical="center" wrapText="1"/>
    </xf>
    <xf numFmtId="0" fontId="19" fillId="0" borderId="12" xfId="0" applyFont="1" applyBorder="1" applyAlignment="1">
      <alignment horizontal="center" vertical="center" shrinkToFit="1"/>
    </xf>
    <xf numFmtId="0" fontId="19" fillId="0" borderId="13" xfId="0" applyFont="1" applyBorder="1" applyAlignment="1">
      <alignment horizontal="center" vertical="center" shrinkToFit="1"/>
    </xf>
    <xf numFmtId="20" fontId="19" fillId="0" borderId="12" xfId="0" applyNumberFormat="1" applyFont="1" applyBorder="1" applyAlignment="1">
      <alignment horizontal="center" vertical="center" shrinkToFit="1"/>
    </xf>
    <xf numFmtId="20" fontId="19" fillId="0" borderId="13" xfId="0" applyNumberFormat="1" applyFont="1" applyBorder="1" applyAlignment="1">
      <alignment horizontal="center" vertical="center" shrinkToFit="1"/>
    </xf>
    <xf numFmtId="0" fontId="9" fillId="0" borderId="69" xfId="0" applyFont="1" applyBorder="1" applyAlignment="1">
      <alignment horizontal="center" vertical="center" shrinkToFit="1"/>
    </xf>
    <xf numFmtId="0" fontId="9" fillId="0" borderId="70" xfId="0" applyFont="1" applyBorder="1" applyAlignment="1">
      <alignment horizontal="center" vertical="center" shrinkToFit="1"/>
    </xf>
    <xf numFmtId="0" fontId="9" fillId="0" borderId="52" xfId="0" applyFont="1" applyBorder="1" applyAlignment="1">
      <alignment horizontal="center" vertical="center" shrinkToFit="1"/>
    </xf>
    <xf numFmtId="0" fontId="9" fillId="0" borderId="31" xfId="0" applyFont="1" applyBorder="1" applyAlignment="1">
      <alignment horizontal="right" vertical="center" shrinkToFit="1"/>
    </xf>
    <xf numFmtId="0" fontId="9" fillId="0" borderId="0" xfId="0" applyFont="1" applyAlignment="1">
      <alignment horizontal="left" vertical="top" shrinkToFit="1"/>
    </xf>
    <xf numFmtId="0" fontId="19" fillId="0" borderId="7" xfId="0" applyFont="1" applyBorder="1" applyAlignment="1">
      <alignment horizontal="center" vertical="center" shrinkToFit="1"/>
    </xf>
    <xf numFmtId="0" fontId="9" fillId="0" borderId="7" xfId="0" applyFont="1" applyBorder="1" applyAlignment="1">
      <alignment vertical="center" shrinkToFit="1"/>
    </xf>
    <xf numFmtId="0" fontId="19" fillId="0" borderId="7" xfId="0" applyFont="1" applyBorder="1" applyAlignment="1">
      <alignment vertical="center" shrinkToFit="1"/>
    </xf>
    <xf numFmtId="179" fontId="19" fillId="0" borderId="26" xfId="0" applyNumberFormat="1" applyFont="1" applyBorder="1" applyAlignment="1">
      <alignment horizontal="center" vertical="center" shrinkToFit="1"/>
    </xf>
    <xf numFmtId="0" fontId="9" fillId="0" borderId="0" xfId="0" applyFont="1" applyAlignment="1">
      <alignment horizontal="center" shrinkToFit="1"/>
    </xf>
    <xf numFmtId="0" fontId="9" fillId="0" borderId="51" xfId="0" applyFont="1" applyBorder="1">
      <alignment vertical="center"/>
    </xf>
    <xf numFmtId="0" fontId="9" fillId="0" borderId="71" xfId="0" applyFont="1" applyBorder="1">
      <alignment vertical="center"/>
    </xf>
    <xf numFmtId="0" fontId="9" fillId="0" borderId="4" xfId="0" applyFont="1" applyBorder="1" applyAlignment="1">
      <alignment horizontal="center" shrinkToFit="1"/>
    </xf>
    <xf numFmtId="0" fontId="9" fillId="0" borderId="22" xfId="0" applyFont="1" applyBorder="1" applyAlignment="1">
      <alignment horizontal="center" shrinkToFit="1"/>
    </xf>
    <xf numFmtId="0" fontId="9" fillId="0" borderId="21" xfId="0" applyFont="1" applyBorder="1">
      <alignment vertical="center"/>
    </xf>
    <xf numFmtId="180" fontId="19" fillId="0" borderId="7" xfId="0" applyNumberFormat="1" applyFont="1" applyBorder="1" applyAlignment="1">
      <alignment horizontal="center" vertical="center" shrinkToFit="1"/>
    </xf>
    <xf numFmtId="0" fontId="19" fillId="0" borderId="69" xfId="0" applyFont="1" applyBorder="1" applyAlignment="1">
      <alignment horizontal="center" vertical="center" shrinkToFit="1"/>
    </xf>
    <xf numFmtId="0" fontId="19" fillId="0" borderId="52" xfId="0" applyFont="1" applyBorder="1" applyAlignment="1">
      <alignment horizontal="center" vertical="center" shrinkToFit="1"/>
    </xf>
    <xf numFmtId="0" fontId="12" fillId="0" borderId="38" xfId="0" applyFont="1" applyBorder="1" applyAlignment="1">
      <alignment horizontal="left" vertical="center" shrinkToFit="1"/>
    </xf>
    <xf numFmtId="0" fontId="12" fillId="0" borderId="26" xfId="0" applyFont="1" applyBorder="1" applyAlignment="1">
      <alignment horizontal="center" vertical="center" shrinkToFit="1"/>
    </xf>
    <xf numFmtId="176" fontId="12" fillId="0" borderId="26" xfId="1" applyNumberFormat="1" applyFont="1" applyBorder="1" applyAlignment="1">
      <alignment vertical="center" shrinkToFit="1"/>
    </xf>
    <xf numFmtId="0" fontId="19" fillId="0" borderId="75" xfId="0" applyFont="1" applyBorder="1" applyAlignment="1">
      <alignment horizontal="center" vertical="center"/>
    </xf>
    <xf numFmtId="176" fontId="12" fillId="0" borderId="26" xfId="0" applyNumberFormat="1" applyFont="1" applyBorder="1" applyAlignment="1">
      <alignment vertical="center" shrinkToFit="1"/>
    </xf>
    <xf numFmtId="20" fontId="22" fillId="0" borderId="76" xfId="0" applyNumberFormat="1" applyFont="1" applyBorder="1" applyAlignment="1">
      <alignment horizontal="center" vertical="center"/>
    </xf>
    <xf numFmtId="20" fontId="22" fillId="0" borderId="77" xfId="0" applyNumberFormat="1" applyFont="1" applyBorder="1" applyAlignment="1">
      <alignment horizontal="center" vertical="center"/>
    </xf>
    <xf numFmtId="0" fontId="12" fillId="0" borderId="8" xfId="0" applyFont="1" applyBorder="1" applyAlignment="1">
      <alignment horizontal="center" vertical="center" shrinkToFit="1"/>
    </xf>
    <xf numFmtId="176" fontId="12" fillId="0" borderId="8" xfId="0" applyNumberFormat="1" applyFont="1" applyBorder="1" applyAlignment="1">
      <alignment vertical="center" shrinkToFit="1"/>
    </xf>
    <xf numFmtId="20" fontId="23" fillId="0" borderId="28" xfId="0" applyNumberFormat="1" applyFont="1" applyBorder="1" applyAlignment="1">
      <alignment horizontal="center" vertical="center"/>
    </xf>
    <xf numFmtId="20" fontId="23" fillId="0" borderId="29" xfId="0" applyNumberFormat="1" applyFont="1" applyBorder="1" applyAlignment="1">
      <alignment horizontal="center" vertical="center"/>
    </xf>
    <xf numFmtId="0" fontId="20" fillId="0" borderId="0" xfId="0" applyFont="1">
      <alignment vertical="center"/>
    </xf>
    <xf numFmtId="0" fontId="24" fillId="0" borderId="0" xfId="0" applyFont="1">
      <alignment vertical="center"/>
    </xf>
    <xf numFmtId="0" fontId="19" fillId="0" borderId="2" xfId="0" applyFont="1" applyBorder="1" applyAlignment="1">
      <alignment horizontal="center" vertical="center" shrinkToFit="1"/>
    </xf>
    <xf numFmtId="0" fontId="9" fillId="0" borderId="80" xfId="0" applyFont="1" applyBorder="1">
      <alignment vertical="center"/>
    </xf>
    <xf numFmtId="0" fontId="9" fillId="0" borderId="81" xfId="0" applyFont="1" applyBorder="1">
      <alignment vertical="center"/>
    </xf>
    <xf numFmtId="0" fontId="9" fillId="0" borderId="0" xfId="0" applyFont="1" applyAlignment="1">
      <alignment horizontal="right" vertical="center" shrinkToFit="1"/>
    </xf>
    <xf numFmtId="0" fontId="20" fillId="0" borderId="1" xfId="0" applyFont="1" applyBorder="1" applyAlignment="1">
      <alignment horizontal="center" vertical="center" shrinkToFit="1"/>
    </xf>
    <xf numFmtId="0" fontId="9" fillId="0" borderId="0" xfId="0" applyFont="1" applyAlignment="1">
      <alignment horizontal="center" vertical="top"/>
    </xf>
    <xf numFmtId="0" fontId="9" fillId="0" borderId="0" xfId="0" applyFont="1" applyAlignment="1">
      <alignment horizontal="right" vertical="center" wrapText="1"/>
    </xf>
    <xf numFmtId="0" fontId="12" fillId="0" borderId="87" xfId="0" applyFont="1" applyBorder="1" applyAlignment="1">
      <alignment vertical="center" wrapText="1"/>
    </xf>
    <xf numFmtId="0" fontId="12" fillId="0" borderId="97" xfId="0" applyFont="1" applyBorder="1" applyAlignment="1">
      <alignment horizontal="center" vertical="center" wrapText="1"/>
    </xf>
    <xf numFmtId="0" fontId="12" fillId="0" borderId="98" xfId="0" applyFont="1" applyBorder="1" applyAlignment="1">
      <alignment horizontal="center" vertical="center" wrapText="1"/>
    </xf>
    <xf numFmtId="0" fontId="12" fillId="0" borderId="99" xfId="0" applyFont="1" applyBorder="1" applyAlignment="1">
      <alignment horizontal="center" vertical="center" wrapText="1"/>
    </xf>
    <xf numFmtId="0" fontId="12" fillId="0" borderId="99" xfId="0" applyFont="1" applyBorder="1" applyAlignment="1">
      <alignment horizontal="center" vertical="center"/>
    </xf>
    <xf numFmtId="0" fontId="29" fillId="0" borderId="7" xfId="0" applyFont="1" applyBorder="1">
      <alignment vertical="center"/>
    </xf>
    <xf numFmtId="0" fontId="29" fillId="0" borderId="101" xfId="0" applyFont="1" applyBorder="1">
      <alignment vertical="center"/>
    </xf>
    <xf numFmtId="38" fontId="29" fillId="0" borderId="102" xfId="1" applyFont="1" applyBorder="1">
      <alignment vertical="center"/>
    </xf>
    <xf numFmtId="38" fontId="29" fillId="0" borderId="7" xfId="1" applyFont="1" applyBorder="1" applyAlignment="1"/>
    <xf numFmtId="38" fontId="29" fillId="0" borderId="7" xfId="1" applyFont="1" applyBorder="1">
      <alignment vertical="center"/>
    </xf>
    <xf numFmtId="0" fontId="12" fillId="0" borderId="49" xfId="0" applyFont="1" applyBorder="1">
      <alignment vertical="center"/>
    </xf>
    <xf numFmtId="0" fontId="12" fillId="0" borderId="103" xfId="0" applyFont="1" applyBorder="1">
      <alignment vertical="center"/>
    </xf>
    <xf numFmtId="3" fontId="12" fillId="0" borderId="104" xfId="0" applyNumberFormat="1" applyFont="1" applyBorder="1" applyAlignment="1">
      <alignment horizontal="right" vertical="center"/>
    </xf>
    <xf numFmtId="38" fontId="29" fillId="0" borderId="50" xfId="1" applyFont="1" applyBorder="1">
      <alignment vertical="center"/>
    </xf>
    <xf numFmtId="0" fontId="12" fillId="0" borderId="51" xfId="0" applyFont="1" applyBorder="1">
      <alignment vertical="center"/>
    </xf>
    <xf numFmtId="0" fontId="12" fillId="0" borderId="105" xfId="0" applyFont="1" applyBorder="1">
      <alignment vertical="center"/>
    </xf>
    <xf numFmtId="3" fontId="12" fillId="0" borderId="106" xfId="0" applyNumberFormat="1" applyFont="1" applyBorder="1" applyAlignment="1">
      <alignment horizontal="right" vertical="center"/>
    </xf>
    <xf numFmtId="0" fontId="12" fillId="0" borderId="7" xfId="0" applyFont="1" applyBorder="1">
      <alignment vertical="center"/>
    </xf>
    <xf numFmtId="0" fontId="12" fillId="0" borderId="101" xfId="0" applyFont="1" applyBorder="1">
      <alignment vertical="center"/>
    </xf>
    <xf numFmtId="0" fontId="12" fillId="0" borderId="102" xfId="0" applyFont="1" applyBorder="1">
      <alignment vertical="center"/>
    </xf>
    <xf numFmtId="0" fontId="12" fillId="0" borderId="7" xfId="0" applyFont="1" applyBorder="1" applyAlignment="1">
      <alignment vertical="center" textRotation="255"/>
    </xf>
    <xf numFmtId="0" fontId="12" fillId="0" borderId="104" xfId="0" applyFont="1" applyBorder="1" applyAlignment="1">
      <alignment horizontal="right" vertical="center"/>
    </xf>
    <xf numFmtId="0" fontId="12" fillId="0" borderId="50" xfId="0" applyFont="1" applyBorder="1">
      <alignment vertical="center"/>
    </xf>
    <xf numFmtId="0" fontId="12" fillId="0" borderId="106" xfId="0" applyFont="1" applyBorder="1" applyAlignment="1">
      <alignment horizontal="right" vertical="center"/>
    </xf>
    <xf numFmtId="0" fontId="12" fillId="0" borderId="52" xfId="0" applyFont="1" applyBorder="1" applyAlignment="1">
      <alignment vertical="center" textRotation="255"/>
    </xf>
    <xf numFmtId="0" fontId="29" fillId="0" borderId="102" xfId="0" applyFont="1" applyBorder="1">
      <alignment vertical="center"/>
    </xf>
    <xf numFmtId="0" fontId="12" fillId="0" borderId="1" xfId="0" applyFont="1" applyBorder="1">
      <alignment vertical="center"/>
    </xf>
    <xf numFmtId="0" fontId="12" fillId="0" borderId="97" xfId="0" applyFont="1" applyBorder="1">
      <alignment vertical="center"/>
    </xf>
    <xf numFmtId="0" fontId="12" fillId="0" borderId="107" xfId="0" applyFont="1" applyBorder="1">
      <alignment vertical="center"/>
    </xf>
    <xf numFmtId="0" fontId="12" fillId="0" borderId="53" xfId="0" applyFont="1" applyBorder="1">
      <alignment vertical="center"/>
    </xf>
    <xf numFmtId="0" fontId="12" fillId="0" borderId="1" xfId="0" applyFont="1" applyBorder="1" applyAlignment="1">
      <alignment vertical="center" textRotation="255"/>
    </xf>
    <xf numFmtId="0" fontId="12" fillId="0" borderId="113" xfId="0" applyFont="1" applyBorder="1">
      <alignment vertical="center"/>
    </xf>
    <xf numFmtId="0" fontId="12" fillId="0" borderId="114" xfId="0" applyFont="1" applyBorder="1">
      <alignment vertical="center"/>
    </xf>
    <xf numFmtId="0" fontId="33" fillId="0" borderId="0" xfId="0" applyFont="1">
      <alignment vertical="center"/>
    </xf>
    <xf numFmtId="0" fontId="9" fillId="0" borderId="8" xfId="0" applyFont="1" applyBorder="1" applyAlignment="1">
      <alignment horizontal="center" vertical="center" shrinkToFit="1"/>
    </xf>
    <xf numFmtId="0" fontId="9" fillId="0" borderId="2" xfId="0" applyFont="1" applyBorder="1">
      <alignment vertical="center"/>
    </xf>
    <xf numFmtId="179" fontId="19" fillId="0" borderId="115" xfId="0" applyNumberFormat="1" applyFont="1" applyBorder="1" applyAlignment="1">
      <alignment horizontal="center" vertical="center" shrinkToFit="1"/>
    </xf>
    <xf numFmtId="0" fontId="34" fillId="0" borderId="0" xfId="0" applyFont="1">
      <alignment vertical="center"/>
    </xf>
    <xf numFmtId="180" fontId="19" fillId="0" borderId="116" xfId="0" applyNumberFormat="1" applyFont="1" applyBorder="1" applyAlignment="1">
      <alignment horizontal="center" vertical="center" shrinkToFit="1"/>
    </xf>
    <xf numFmtId="0" fontId="9" fillId="0" borderId="124" xfId="0" applyFont="1" applyBorder="1" applyAlignment="1">
      <alignment horizontal="right" vertical="center" shrinkToFit="1"/>
    </xf>
    <xf numFmtId="0" fontId="9" fillId="0" borderId="125" xfId="0" applyFont="1" applyBorder="1" applyAlignment="1">
      <alignment horizontal="right" vertical="center" shrinkToFit="1"/>
    </xf>
    <xf numFmtId="0" fontId="9" fillId="0" borderId="20" xfId="0" applyFont="1" applyBorder="1" applyAlignment="1">
      <alignment vertical="center" shrinkToFit="1"/>
    </xf>
    <xf numFmtId="0" fontId="9" fillId="0" borderId="9" xfId="0" applyFont="1" applyBorder="1" applyAlignment="1">
      <alignment horizontal="center" vertical="center" shrinkToFit="1"/>
    </xf>
    <xf numFmtId="20" fontId="19" fillId="0" borderId="128" xfId="0" applyNumberFormat="1" applyFont="1" applyBorder="1" applyAlignment="1">
      <alignment horizontal="center" vertical="center" shrinkToFit="1"/>
    </xf>
    <xf numFmtId="20" fontId="19" fillId="0" borderId="130" xfId="0" applyNumberFormat="1" applyFont="1" applyBorder="1" applyAlignment="1">
      <alignment horizontal="center" vertical="center" shrinkToFit="1"/>
    </xf>
    <xf numFmtId="0" fontId="9" fillId="0" borderId="129" xfId="0" applyFont="1" applyBorder="1">
      <alignment vertical="center"/>
    </xf>
    <xf numFmtId="20" fontId="19" fillId="0" borderId="131" xfId="0" applyNumberFormat="1" applyFont="1" applyBorder="1" applyAlignment="1">
      <alignment horizontal="center" vertical="center" shrinkToFit="1"/>
    </xf>
    <xf numFmtId="0" fontId="19" fillId="0" borderId="116" xfId="0" applyFont="1" applyBorder="1" applyAlignment="1">
      <alignment horizontal="center" vertical="center" shrinkToFit="1"/>
    </xf>
    <xf numFmtId="0" fontId="9" fillId="0" borderId="20" xfId="0" applyFont="1" applyBorder="1" applyAlignment="1">
      <alignment horizontal="center" shrinkToFit="1"/>
    </xf>
    <xf numFmtId="0" fontId="9" fillId="0" borderId="132" xfId="0" applyFont="1" applyBorder="1">
      <alignment vertical="center"/>
    </xf>
    <xf numFmtId="20" fontId="19" fillId="0" borderId="133" xfId="0" applyNumberFormat="1" applyFont="1" applyBorder="1" applyAlignment="1">
      <alignment horizontal="center" vertical="center"/>
    </xf>
    <xf numFmtId="0" fontId="19" fillId="0" borderId="134" xfId="0" applyFont="1" applyBorder="1" applyAlignment="1">
      <alignment horizontal="center" vertical="center"/>
    </xf>
    <xf numFmtId="0" fontId="19" fillId="0" borderId="135"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47" xfId="0" applyFont="1" applyBorder="1" applyAlignment="1">
      <alignment horizontal="center" vertical="center" shrinkToFit="1"/>
    </xf>
    <xf numFmtId="0" fontId="9" fillId="0" borderId="44" xfId="0" applyFont="1" applyBorder="1" applyAlignment="1">
      <alignment horizontal="center" vertical="center" shrinkToFit="1"/>
    </xf>
    <xf numFmtId="0" fontId="19" fillId="0" borderId="136" xfId="0" applyFont="1" applyBorder="1" applyAlignment="1">
      <alignment horizontal="center" vertical="center"/>
    </xf>
    <xf numFmtId="0" fontId="19" fillId="0" borderId="137" xfId="0" applyFont="1" applyBorder="1" applyAlignment="1">
      <alignment horizontal="center" vertical="center"/>
    </xf>
    <xf numFmtId="0" fontId="9" fillId="0" borderId="138" xfId="0" applyFont="1" applyBorder="1">
      <alignment vertical="center"/>
    </xf>
    <xf numFmtId="0" fontId="19" fillId="0" borderId="139" xfId="0" applyFont="1" applyBorder="1" applyAlignment="1">
      <alignment horizontal="center" vertical="center"/>
    </xf>
    <xf numFmtId="0" fontId="9" fillId="0" borderId="19" xfId="0" applyFont="1" applyBorder="1" applyAlignment="1">
      <alignment horizontal="center" vertical="center" shrinkToFit="1"/>
    </xf>
    <xf numFmtId="20" fontId="19" fillId="0" borderId="141" xfId="0" applyNumberFormat="1" applyFont="1" applyBorder="1" applyAlignment="1">
      <alignment horizontal="center" vertical="center"/>
    </xf>
    <xf numFmtId="0" fontId="19" fillId="0" borderId="140" xfId="0" applyFont="1" applyBorder="1" applyAlignment="1">
      <alignment horizontal="center" vertical="center"/>
    </xf>
    <xf numFmtId="0" fontId="19" fillId="0" borderId="143" xfId="0" applyFont="1" applyBorder="1" applyAlignment="1">
      <alignment horizontal="center" vertical="center"/>
    </xf>
    <xf numFmtId="20" fontId="19" fillId="0" borderId="142" xfId="0" applyNumberFormat="1" applyFont="1" applyBorder="1" applyAlignment="1">
      <alignment horizontal="center" vertical="center"/>
    </xf>
    <xf numFmtId="20" fontId="19" fillId="0" borderId="144" xfId="0" applyNumberFormat="1" applyFont="1" applyBorder="1" applyAlignment="1">
      <alignment horizontal="center" vertical="center"/>
    </xf>
    <xf numFmtId="0" fontId="19" fillId="0" borderId="145" xfId="0" applyFont="1" applyBorder="1" applyAlignment="1">
      <alignment horizontal="center" vertical="center"/>
    </xf>
    <xf numFmtId="20" fontId="19" fillId="0" borderId="146" xfId="0" applyNumberFormat="1" applyFont="1" applyBorder="1" applyAlignment="1">
      <alignment horizontal="center" vertical="center"/>
    </xf>
    <xf numFmtId="20" fontId="19" fillId="0" borderId="147" xfId="0" applyNumberFormat="1" applyFont="1" applyBorder="1" applyAlignment="1">
      <alignment horizontal="center" vertical="center"/>
    </xf>
    <xf numFmtId="0" fontId="19" fillId="0" borderId="148" xfId="0" applyFont="1" applyBorder="1" applyAlignment="1">
      <alignment horizontal="center" vertical="center"/>
    </xf>
    <xf numFmtId="20" fontId="19" fillId="0" borderId="149" xfId="0" applyNumberFormat="1" applyFont="1" applyBorder="1" applyAlignment="1">
      <alignment horizontal="center" vertical="center"/>
    </xf>
    <xf numFmtId="20" fontId="19" fillId="0" borderId="150" xfId="0" applyNumberFormat="1" applyFont="1" applyBorder="1" applyAlignment="1">
      <alignment horizontal="center" vertical="center"/>
    </xf>
    <xf numFmtId="0" fontId="19" fillId="0" borderId="151" xfId="0" applyFont="1" applyBorder="1" applyAlignment="1">
      <alignment horizontal="center" vertical="center"/>
    </xf>
    <xf numFmtId="0" fontId="9" fillId="0" borderId="152" xfId="0" applyFont="1" applyBorder="1">
      <alignment vertical="center"/>
    </xf>
    <xf numFmtId="0" fontId="19" fillId="0" borderId="153" xfId="0" applyFont="1" applyBorder="1" applyAlignment="1">
      <alignment horizontal="center" vertical="center"/>
    </xf>
    <xf numFmtId="20" fontId="19" fillId="0" borderId="155" xfId="0" applyNumberFormat="1" applyFont="1" applyBorder="1" applyAlignment="1">
      <alignment horizontal="center" vertical="center"/>
    </xf>
    <xf numFmtId="0" fontId="19" fillId="0" borderId="154" xfId="0" applyFont="1" applyBorder="1" applyAlignment="1">
      <alignment horizontal="center" vertical="center"/>
    </xf>
    <xf numFmtId="0" fontId="9" fillId="0" borderId="0" xfId="0" applyFont="1" applyAlignment="1">
      <alignment horizontal="center"/>
    </xf>
    <xf numFmtId="179" fontId="19" fillId="0" borderId="156" xfId="0" applyNumberFormat="1" applyFont="1" applyBorder="1" applyAlignment="1">
      <alignment horizontal="center" vertical="center" shrinkToFit="1"/>
    </xf>
    <xf numFmtId="0" fontId="19" fillId="0" borderId="116" xfId="0" applyFont="1" applyBorder="1" applyAlignment="1">
      <alignment vertical="center" shrinkToFit="1"/>
    </xf>
    <xf numFmtId="0" fontId="9" fillId="0" borderId="9" xfId="0" applyFont="1" applyBorder="1" applyAlignment="1">
      <alignment horizontal="right" vertical="center" shrinkToFit="1"/>
    </xf>
    <xf numFmtId="176" fontId="19" fillId="0" borderId="115" xfId="0" applyNumberFormat="1" applyFont="1" applyBorder="1" applyAlignment="1">
      <alignment vertical="center" shrinkToFit="1"/>
    </xf>
    <xf numFmtId="0" fontId="19" fillId="0" borderId="159" xfId="0" applyFont="1" applyBorder="1" applyAlignment="1">
      <alignment horizontal="center" vertical="center" shrinkToFit="1"/>
    </xf>
    <xf numFmtId="0" fontId="19" fillId="0" borderId="4" xfId="0" applyFont="1" applyBorder="1" applyAlignment="1">
      <alignment horizontal="center" vertical="center" shrinkToFit="1"/>
    </xf>
    <xf numFmtId="0" fontId="19" fillId="0" borderId="160"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161" xfId="0" applyFont="1" applyBorder="1" applyAlignment="1">
      <alignment horizontal="center" vertical="center" shrinkToFit="1"/>
    </xf>
    <xf numFmtId="0" fontId="9" fillId="0" borderId="30" xfId="0" applyFont="1" applyBorder="1" applyAlignment="1">
      <alignment horizontal="right" vertical="center" shrinkToFit="1"/>
    </xf>
    <xf numFmtId="0" fontId="20" fillId="0" borderId="21" xfId="0" applyFont="1" applyBorder="1">
      <alignment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10"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right" vertical="center"/>
    </xf>
    <xf numFmtId="0" fontId="12" fillId="0" borderId="0" xfId="0" applyFont="1" applyAlignment="1">
      <alignment horizontal="left" vertical="center" wrapText="1" indent="1"/>
    </xf>
    <xf numFmtId="0" fontId="22" fillId="0" borderId="1" xfId="0" applyFont="1" applyBorder="1" applyAlignment="1">
      <alignment vertical="center" shrinkToFit="1"/>
    </xf>
    <xf numFmtId="0" fontId="12" fillId="0" borderId="0" xfId="0" applyFont="1" applyAlignment="1">
      <alignment horizontal="left" vertical="center" wrapText="1" indent="2"/>
    </xf>
    <xf numFmtId="0" fontId="9" fillId="0" borderId="0" xfId="0" applyFont="1" applyAlignment="1">
      <alignment vertical="center" shrinkToFit="1"/>
    </xf>
    <xf numFmtId="0" fontId="9" fillId="0" borderId="0" xfId="0" applyFont="1" applyAlignment="1">
      <alignment horizontal="left" vertical="center" indent="1" shrinkToFit="1"/>
    </xf>
    <xf numFmtId="0" fontId="19" fillId="0" borderId="1" xfId="0" applyFont="1" applyBorder="1" applyAlignment="1">
      <alignment vertical="center" shrinkToFit="1"/>
    </xf>
    <xf numFmtId="0" fontId="12" fillId="0" borderId="19" xfId="0" applyFont="1" applyBorder="1" applyAlignment="1">
      <alignment horizontal="center" vertical="center"/>
    </xf>
    <xf numFmtId="0" fontId="12" fillId="0" borderId="16" xfId="0" applyFont="1" applyBorder="1" applyAlignment="1">
      <alignment horizontal="center" vertical="center"/>
    </xf>
    <xf numFmtId="0" fontId="12" fillId="0" borderId="23" xfId="0" applyFont="1" applyBorder="1" applyAlignment="1">
      <alignment horizontal="center" vertical="center"/>
    </xf>
    <xf numFmtId="0" fontId="12" fillId="0" borderId="9" xfId="0" applyFont="1" applyBorder="1" applyAlignment="1">
      <alignment horizontal="center" vertical="center"/>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23"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20" xfId="0" applyFont="1" applyBorder="1" applyAlignment="1">
      <alignment horizontal="left" vertical="center"/>
    </xf>
    <xf numFmtId="0" fontId="12" fillId="0" borderId="16" xfId="0" applyFont="1" applyBorder="1" applyAlignment="1">
      <alignment horizontal="left" vertical="center"/>
    </xf>
    <xf numFmtId="0" fontId="12" fillId="0" borderId="19" xfId="0" applyFont="1" applyBorder="1" applyAlignment="1">
      <alignment horizontal="center" vertical="center" wrapText="1"/>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10" xfId="0" applyFont="1" applyBorder="1" applyAlignment="1">
      <alignment horizontal="center" vertical="center" wrapText="1" shrinkToFit="1"/>
    </xf>
    <xf numFmtId="0" fontId="12" fillId="0" borderId="11" xfId="0" applyFont="1" applyBorder="1" applyAlignment="1">
      <alignment horizontal="center" vertical="center" wrapText="1" shrinkToFit="1"/>
    </xf>
    <xf numFmtId="0" fontId="12" fillId="0" borderId="22" xfId="0" applyFont="1" applyBorder="1" applyAlignment="1">
      <alignment horizontal="left" vertical="center"/>
    </xf>
    <xf numFmtId="0" fontId="12" fillId="0" borderId="9" xfId="0" applyFont="1" applyBorder="1" applyAlignment="1">
      <alignment horizontal="left" vertical="center"/>
    </xf>
    <xf numFmtId="0" fontId="11" fillId="0" borderId="0" xfId="0" applyFont="1" applyAlignment="1">
      <alignment horizontal="right" vertical="center" wrapText="1"/>
    </xf>
    <xf numFmtId="0" fontId="11" fillId="0" borderId="0" xfId="0" applyFont="1" applyAlignment="1">
      <alignment horizontal="left" vertical="center" wrapText="1" indent="1"/>
    </xf>
    <xf numFmtId="0" fontId="9" fillId="0" borderId="1" xfId="0" applyFont="1" applyBorder="1" applyAlignment="1">
      <alignment horizontal="center" vertical="center" shrinkToFit="1"/>
    </xf>
    <xf numFmtId="0" fontId="19" fillId="0" borderId="8" xfId="0" applyFont="1" applyBorder="1" applyAlignment="1">
      <alignment vertical="center" shrinkToFit="1"/>
    </xf>
    <xf numFmtId="0" fontId="19" fillId="0" borderId="24" xfId="0" applyFont="1" applyBorder="1" applyAlignment="1">
      <alignment vertical="center" shrinkToFit="1"/>
    </xf>
    <xf numFmtId="0" fontId="19" fillId="0" borderId="25" xfId="0" applyFont="1" applyBorder="1" applyAlignment="1">
      <alignment vertical="center" shrinkToFit="1"/>
    </xf>
    <xf numFmtId="0" fontId="19" fillId="0" borderId="28" xfId="0" applyFont="1" applyBorder="1" applyAlignment="1">
      <alignment vertical="center" shrinkToFit="1"/>
    </xf>
    <xf numFmtId="0" fontId="19" fillId="0" borderId="29" xfId="0" applyFont="1" applyBorder="1" applyAlignment="1">
      <alignment vertical="center" shrinkToFit="1"/>
    </xf>
    <xf numFmtId="0" fontId="12" fillId="0" borderId="16"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36" xfId="0" applyFont="1" applyBorder="1" applyAlignment="1">
      <alignment horizontal="center" vertical="center" shrinkToFit="1"/>
    </xf>
    <xf numFmtId="0" fontId="12" fillId="0" borderId="37" xfId="0" applyFont="1" applyBorder="1" applyAlignment="1">
      <alignment horizontal="center" vertical="center" shrinkToFit="1"/>
    </xf>
    <xf numFmtId="0" fontId="12" fillId="0" borderId="38" xfId="0" applyFont="1" applyBorder="1" applyAlignment="1">
      <alignment horizontal="center" vertical="center" shrinkToFit="1"/>
    </xf>
    <xf numFmtId="0" fontId="12" fillId="0" borderId="40" xfId="0" applyFont="1" applyBorder="1" applyAlignment="1">
      <alignment horizontal="center" vertical="center" shrinkToFit="1"/>
    </xf>
    <xf numFmtId="0" fontId="12" fillId="0" borderId="41" xfId="0" applyFont="1" applyBorder="1" applyAlignment="1">
      <alignment horizontal="center" vertical="center" shrinkToFit="1"/>
    </xf>
    <xf numFmtId="0" fontId="12" fillId="0" borderId="42" xfId="0" applyFont="1" applyBorder="1" applyAlignment="1">
      <alignment horizontal="center" vertical="center" shrinkToFit="1"/>
    </xf>
    <xf numFmtId="0" fontId="12" fillId="0" borderId="2" xfId="0" applyFont="1" applyBorder="1" applyAlignment="1">
      <alignment horizontal="center" vertical="center" wrapText="1" shrinkToFit="1"/>
    </xf>
    <xf numFmtId="0" fontId="12" fillId="0" borderId="4" xfId="0" applyFont="1" applyBorder="1" applyAlignment="1">
      <alignment horizontal="center" vertical="center" wrapText="1" shrinkToFit="1"/>
    </xf>
    <xf numFmtId="0" fontId="12" fillId="0" borderId="6" xfId="0" applyFont="1" applyBorder="1" applyAlignment="1">
      <alignment horizontal="center" vertical="center" wrapText="1" shrinkToFi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32" xfId="0" applyFont="1" applyBorder="1" applyAlignment="1">
      <alignment horizontal="center" vertical="center"/>
    </xf>
    <xf numFmtId="0" fontId="12" fillId="0" borderId="4" xfId="0" applyFont="1" applyBorder="1" applyAlignment="1">
      <alignment horizontal="center" vertical="center" shrinkToFit="1"/>
    </xf>
    <xf numFmtId="0" fontId="12" fillId="0" borderId="6" xfId="0" applyFont="1" applyBorder="1" applyAlignment="1">
      <alignment horizontal="center" vertical="center" shrinkToFit="1"/>
    </xf>
    <xf numFmtId="0" fontId="12" fillId="0" borderId="19" xfId="0" applyFont="1" applyBorder="1" applyAlignment="1">
      <alignment horizontal="left" vertical="center" wrapText="1" indent="1"/>
    </xf>
    <xf numFmtId="0" fontId="12" fillId="0" borderId="20" xfId="0" applyFont="1" applyBorder="1" applyAlignment="1">
      <alignment horizontal="left" vertical="center" wrapText="1" indent="1"/>
    </xf>
    <xf numFmtId="0" fontId="12" fillId="0" borderId="16" xfId="0" applyFont="1" applyBorder="1" applyAlignment="1">
      <alignment horizontal="left" vertical="center" wrapText="1" indent="1"/>
    </xf>
    <xf numFmtId="0" fontId="12" fillId="0" borderId="23" xfId="0" applyFont="1" applyBorder="1" applyAlignment="1">
      <alignment horizontal="left" vertical="center" wrapText="1" indent="1"/>
    </xf>
    <xf numFmtId="0" fontId="12" fillId="0" borderId="22" xfId="0" applyFont="1" applyBorder="1" applyAlignment="1">
      <alignment horizontal="left" vertical="center" wrapText="1" indent="1"/>
    </xf>
    <xf numFmtId="0" fontId="12" fillId="0" borderId="9" xfId="0" applyFont="1" applyBorder="1" applyAlignment="1">
      <alignment horizontal="left" vertical="center" wrapText="1" indent="1"/>
    </xf>
    <xf numFmtId="0" fontId="12" fillId="0" borderId="33"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2" xfId="0" applyFont="1" applyBorder="1" applyAlignment="1">
      <alignment horizontal="left" vertical="center" indent="1" shrinkToFit="1"/>
    </xf>
    <xf numFmtId="0" fontId="12" fillId="0" borderId="4" xfId="0" applyFont="1" applyBorder="1" applyAlignment="1">
      <alignment horizontal="left" vertical="center" indent="1" shrinkToFit="1"/>
    </xf>
    <xf numFmtId="0" fontId="12" fillId="0" borderId="6" xfId="0" applyFont="1" applyBorder="1" applyAlignment="1">
      <alignment horizontal="left" vertical="center" indent="1" shrinkToFit="1"/>
    </xf>
    <xf numFmtId="0" fontId="19" fillId="0" borderId="2" xfId="0" applyFont="1" applyBorder="1" applyAlignment="1">
      <alignment vertical="center" shrinkToFit="1"/>
    </xf>
    <xf numFmtId="0" fontId="19" fillId="0" borderId="6" xfId="0" applyFont="1" applyBorder="1" applyAlignment="1">
      <alignment vertical="center" shrinkToFit="1"/>
    </xf>
    <xf numFmtId="0" fontId="12" fillId="0" borderId="21"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6" xfId="0" applyFont="1" applyBorder="1" applyAlignment="1">
      <alignment horizontal="center" vertical="center"/>
    </xf>
    <xf numFmtId="0" fontId="12" fillId="0" borderId="19" xfId="0" applyFont="1" applyBorder="1" applyAlignment="1">
      <alignment horizontal="left" vertical="center"/>
    </xf>
    <xf numFmtId="0" fontId="12" fillId="0" borderId="74" xfId="0" applyFont="1" applyBorder="1" applyAlignment="1">
      <alignment horizontal="left" vertical="center"/>
    </xf>
    <xf numFmtId="0" fontId="12" fillId="0" borderId="72" xfId="0" applyFont="1" applyBorder="1" applyAlignment="1">
      <alignment horizontal="left" vertical="center"/>
    </xf>
    <xf numFmtId="0" fontId="12" fillId="0" borderId="16" xfId="0" applyFont="1" applyBorder="1" applyAlignment="1">
      <alignment horizontal="left" vertical="center" shrinkToFit="1"/>
    </xf>
    <xf numFmtId="0" fontId="12" fillId="0" borderId="73" xfId="0" applyFont="1" applyBorder="1" applyAlignment="1">
      <alignment horizontal="left" vertical="center" shrinkToFit="1"/>
    </xf>
    <xf numFmtId="0" fontId="12" fillId="0" borderId="20" xfId="0" applyFont="1" applyBorder="1" applyAlignment="1">
      <alignment horizontal="center" vertical="center"/>
    </xf>
    <xf numFmtId="0" fontId="12" fillId="0" borderId="7" xfId="0" applyFont="1" applyBorder="1" applyAlignment="1">
      <alignment horizontal="center" vertical="center" shrinkToFit="1"/>
    </xf>
    <xf numFmtId="0" fontId="12" fillId="0" borderId="75" xfId="0" applyFont="1" applyBorder="1" applyAlignment="1">
      <alignment horizontal="center" vertical="center" shrinkToFit="1"/>
    </xf>
    <xf numFmtId="176" fontId="12" fillId="0" borderId="7" xfId="0" applyNumberFormat="1" applyFont="1" applyBorder="1" applyAlignment="1">
      <alignment vertical="center" shrinkToFit="1"/>
    </xf>
    <xf numFmtId="176" fontId="12" fillId="0" borderId="75" xfId="0" applyNumberFormat="1" applyFont="1" applyBorder="1" applyAlignment="1">
      <alignment vertical="center" shrinkToFit="1"/>
    </xf>
    <xf numFmtId="176" fontId="9" fillId="0" borderId="7" xfId="0" applyNumberFormat="1" applyFont="1" applyBorder="1" applyAlignment="1">
      <alignment vertical="center" shrinkToFit="1"/>
    </xf>
    <xf numFmtId="176" fontId="9" fillId="0" borderId="75" xfId="0" applyNumberFormat="1" applyFont="1" applyBorder="1" applyAlignment="1">
      <alignment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19" fillId="0" borderId="7" xfId="0" applyFont="1" applyBorder="1" applyAlignment="1">
      <alignment horizontal="center" vertical="center"/>
    </xf>
    <xf numFmtId="0" fontId="19" fillId="0" borderId="75" xfId="0" applyFont="1" applyBorder="1" applyAlignment="1">
      <alignment horizontal="center" vertical="center"/>
    </xf>
    <xf numFmtId="0" fontId="12" fillId="0" borderId="74" xfId="0" applyFont="1" applyBorder="1" applyAlignment="1">
      <alignment horizontal="center" vertical="center"/>
    </xf>
    <xf numFmtId="0" fontId="12" fillId="0" borderId="72" xfId="0" applyFont="1" applyBorder="1" applyAlignment="1">
      <alignment horizontal="center" vertical="center"/>
    </xf>
    <xf numFmtId="0" fontId="12" fillId="0" borderId="73" xfId="0" applyFont="1" applyBorder="1" applyAlignment="1">
      <alignment horizontal="center" vertical="center"/>
    </xf>
    <xf numFmtId="0" fontId="12" fillId="0" borderId="19" xfId="0" applyFont="1" applyBorder="1" applyAlignment="1">
      <alignment horizontal="left" vertical="center" shrinkToFit="1"/>
    </xf>
    <xf numFmtId="0" fontId="12" fillId="0" borderId="20" xfId="0" applyFont="1" applyBorder="1" applyAlignment="1">
      <alignment horizontal="left" vertical="center" shrinkToFit="1"/>
    </xf>
    <xf numFmtId="0" fontId="12" fillId="0" borderId="74" xfId="0" applyFont="1" applyBorder="1" applyAlignment="1">
      <alignment horizontal="left" vertical="center" shrinkToFit="1"/>
    </xf>
    <xf numFmtId="0" fontId="12" fillId="0" borderId="72" xfId="0" applyFont="1" applyBorder="1" applyAlignment="1">
      <alignment horizontal="left" vertical="center" shrinkToFit="1"/>
    </xf>
    <xf numFmtId="0" fontId="12" fillId="0" borderId="44" xfId="0" applyFont="1" applyBorder="1" applyAlignment="1">
      <alignment horizontal="center" vertical="center"/>
    </xf>
    <xf numFmtId="0" fontId="12" fillId="0" borderId="45" xfId="0" applyFont="1" applyBorder="1" applyAlignment="1">
      <alignment horizontal="left" vertical="center" shrinkToFit="1"/>
    </xf>
    <xf numFmtId="0" fontId="12" fillId="0" borderId="46" xfId="0" applyFont="1" applyBorder="1" applyAlignment="1">
      <alignment horizontal="left" vertical="center" shrinkToFit="1"/>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12" fillId="0" borderId="46" xfId="0" applyFont="1" applyBorder="1" applyAlignment="1">
      <alignment horizontal="center" vertical="center"/>
    </xf>
    <xf numFmtId="176" fontId="12" fillId="0" borderId="7" xfId="0" applyNumberFormat="1" applyFont="1" applyBorder="1" applyAlignment="1">
      <alignment shrinkToFit="1"/>
    </xf>
    <xf numFmtId="176" fontId="12" fillId="0" borderId="75" xfId="0" applyNumberFormat="1" applyFont="1" applyBorder="1" applyAlignment="1">
      <alignment shrinkToFit="1"/>
    </xf>
    <xf numFmtId="0" fontId="19" fillId="0" borderId="1" xfId="0" applyFont="1" applyBorder="1" applyAlignment="1">
      <alignment horizontal="center" vertical="center" shrinkToFit="1"/>
    </xf>
    <xf numFmtId="0" fontId="12" fillId="0" borderId="40" xfId="0" applyFont="1" applyBorder="1" applyAlignment="1">
      <alignment horizontal="left" vertical="center" shrinkToFit="1"/>
    </xf>
    <xf numFmtId="0" fontId="12" fillId="0" borderId="42" xfId="0" applyFont="1" applyBorder="1" applyAlignment="1">
      <alignment horizontal="left" vertical="center" shrinkToFi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23" xfId="0" applyFont="1" applyBorder="1" applyAlignment="1">
      <alignment horizontal="left" vertical="center" shrinkToFit="1"/>
    </xf>
    <xf numFmtId="0" fontId="12" fillId="0" borderId="22" xfId="0" applyFont="1" applyBorder="1" applyAlignment="1">
      <alignment horizontal="left" vertical="center" shrinkToFit="1"/>
    </xf>
    <xf numFmtId="0" fontId="12" fillId="0" borderId="9" xfId="0" applyFont="1" applyBorder="1" applyAlignment="1">
      <alignment horizontal="left" vertical="center" shrinkToFit="1"/>
    </xf>
    <xf numFmtId="0" fontId="12" fillId="0" borderId="8" xfId="0" applyFont="1" applyBorder="1" applyAlignment="1">
      <alignment horizontal="center" vertical="center" shrinkToFit="1"/>
    </xf>
    <xf numFmtId="0" fontId="0" fillId="0" borderId="8" xfId="0" applyBorder="1" applyAlignment="1">
      <alignment vertical="center" shrinkToFit="1"/>
    </xf>
    <xf numFmtId="0" fontId="19" fillId="0" borderId="8" xfId="0" applyFont="1" applyBorder="1" applyAlignment="1">
      <alignment horizontal="center" vertical="center"/>
    </xf>
    <xf numFmtId="0" fontId="12" fillId="0" borderId="22" xfId="0" applyFont="1" applyBorder="1" applyAlignment="1">
      <alignment horizontal="center" vertical="center"/>
    </xf>
    <xf numFmtId="176" fontId="12" fillId="0" borderId="78" xfId="0" applyNumberFormat="1" applyFont="1" applyBorder="1" applyAlignment="1">
      <alignment vertical="center" shrinkToFit="1"/>
    </xf>
    <xf numFmtId="176" fontId="12" fillId="0" borderId="79" xfId="0" applyNumberFormat="1" applyFont="1" applyBorder="1" applyAlignment="1">
      <alignment vertical="center" shrinkToFit="1"/>
    </xf>
    <xf numFmtId="0" fontId="12" fillId="0" borderId="2" xfId="0" applyFont="1" applyBorder="1" applyAlignment="1">
      <alignment horizontal="left" vertical="center" textRotation="255" shrinkToFit="1"/>
    </xf>
    <xf numFmtId="0" fontId="12" fillId="0" borderId="4" xfId="0" applyFont="1" applyBorder="1" applyAlignment="1">
      <alignment horizontal="left" vertical="center" textRotation="255" shrinkToFit="1"/>
    </xf>
    <xf numFmtId="0" fontId="12" fillId="0" borderId="6" xfId="0" applyFont="1" applyBorder="1" applyAlignment="1">
      <alignment horizontal="left" vertical="center" textRotation="255" shrinkToFit="1"/>
    </xf>
    <xf numFmtId="0" fontId="12" fillId="0" borderId="43" xfId="0" applyFont="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3" fillId="0" borderId="19" xfId="0" applyFont="1" applyBorder="1" applyAlignment="1">
      <alignment horizontal="left" vertical="center" shrinkToFit="1"/>
    </xf>
    <xf numFmtId="0" fontId="13" fillId="0" borderId="20" xfId="0" applyFont="1" applyBorder="1" applyAlignment="1">
      <alignment horizontal="left" vertical="center" shrinkToFit="1"/>
    </xf>
    <xf numFmtId="0" fontId="13" fillId="0" borderId="16" xfId="0" applyFont="1" applyBorder="1" applyAlignment="1">
      <alignment horizontal="left" vertical="center" shrinkToFit="1"/>
    </xf>
    <xf numFmtId="0" fontId="13" fillId="0" borderId="21" xfId="0" applyFont="1" applyBorder="1" applyAlignment="1">
      <alignment horizontal="left" vertical="center" shrinkToFit="1"/>
    </xf>
    <xf numFmtId="0" fontId="12" fillId="0" borderId="0" xfId="0" applyFont="1" applyAlignment="1">
      <alignment horizontal="left" vertical="center" shrinkToFit="1"/>
    </xf>
    <xf numFmtId="0" fontId="14" fillId="0" borderId="0" xfId="0" applyFont="1" applyAlignment="1">
      <alignment horizontal="center" vertical="center" shrinkToFit="1"/>
    </xf>
    <xf numFmtId="0" fontId="14" fillId="0" borderId="30" xfId="0" applyFont="1" applyBorder="1" applyAlignment="1">
      <alignment horizontal="center" vertical="center" shrinkToFit="1"/>
    </xf>
    <xf numFmtId="0" fontId="13" fillId="0" borderId="0" xfId="0" applyFont="1" applyAlignment="1">
      <alignment horizontal="left" vertical="center" shrinkToFit="1"/>
    </xf>
    <xf numFmtId="0" fontId="13" fillId="0" borderId="30" xfId="0" applyFont="1" applyBorder="1" applyAlignment="1">
      <alignment horizontal="left" vertical="center" shrinkToFit="1"/>
    </xf>
    <xf numFmtId="0" fontId="9" fillId="0" borderId="19" xfId="0" applyFont="1" applyBorder="1" applyAlignment="1">
      <alignment horizontal="center" vertical="center"/>
    </xf>
    <xf numFmtId="0" fontId="9" fillId="0" borderId="16" xfId="0" applyFont="1" applyBorder="1" applyAlignment="1">
      <alignment horizontal="center" vertical="center"/>
    </xf>
    <xf numFmtId="0" fontId="9" fillId="0" borderId="60" xfId="0" applyFont="1" applyBorder="1" applyAlignment="1">
      <alignment horizontal="center" vertical="center"/>
    </xf>
    <xf numFmtId="0" fontId="9" fillId="0" borderId="61" xfId="0" applyFont="1" applyBorder="1" applyAlignment="1">
      <alignment horizontal="center" vertical="center"/>
    </xf>
    <xf numFmtId="0" fontId="9" fillId="0" borderId="20" xfId="0" applyFont="1" applyBorder="1" applyAlignment="1">
      <alignment horizontal="center" vertical="center"/>
    </xf>
    <xf numFmtId="0" fontId="9" fillId="0" borderId="62" xfId="0" applyFont="1" applyBorder="1" applyAlignment="1">
      <alignment horizontal="center" vertical="center"/>
    </xf>
    <xf numFmtId="0" fontId="9" fillId="0" borderId="57" xfId="0" applyFont="1" applyBorder="1" applyAlignment="1">
      <alignment horizontal="center" vertical="center"/>
    </xf>
    <xf numFmtId="0" fontId="9" fillId="0" borderId="63" xfId="0" applyFont="1" applyBorder="1" applyAlignment="1">
      <alignment horizontal="center" vertical="center"/>
    </xf>
    <xf numFmtId="0" fontId="12" fillId="0" borderId="2" xfId="0" applyFont="1" applyBorder="1" applyAlignment="1">
      <alignment horizontal="left" vertical="center" wrapText="1" indent="1"/>
    </xf>
    <xf numFmtId="0" fontId="12" fillId="0" borderId="4" xfId="0" applyFont="1" applyBorder="1" applyAlignment="1">
      <alignment horizontal="left" vertical="center" wrapText="1" indent="1"/>
    </xf>
    <xf numFmtId="0" fontId="12" fillId="0" borderId="6" xfId="0" applyFont="1" applyBorder="1" applyAlignment="1">
      <alignment horizontal="left" vertical="center" wrapText="1" inden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9" fillId="0" borderId="54" xfId="0" applyFont="1" applyBorder="1" applyAlignment="1">
      <alignment horizontal="center" vertical="center"/>
    </xf>
    <xf numFmtId="0" fontId="9" fillId="0" borderId="56" xfId="0" applyFont="1" applyBorder="1" applyAlignment="1">
      <alignment horizontal="center" vertical="center"/>
    </xf>
    <xf numFmtId="0" fontId="9" fillId="0" borderId="58" xfId="0" applyFont="1" applyBorder="1" applyAlignment="1">
      <alignment horizontal="center" vertical="center"/>
    </xf>
    <xf numFmtId="0" fontId="9" fillId="0" borderId="3" xfId="0" applyFont="1" applyBorder="1" applyAlignment="1">
      <alignment horizontal="center" vertical="center"/>
    </xf>
    <xf numFmtId="0" fontId="12" fillId="0" borderId="14" xfId="0" applyFont="1" applyBorder="1" applyAlignment="1">
      <alignment horizontal="center" vertical="center"/>
    </xf>
    <xf numFmtId="0" fontId="12" fillId="0" borderId="5" xfId="0" applyFont="1" applyBorder="1" applyAlignment="1">
      <alignment horizontal="center" vertical="center"/>
    </xf>
    <xf numFmtId="0" fontId="12" fillId="0" borderId="15" xfId="0" applyFont="1" applyBorder="1" applyAlignment="1">
      <alignment horizontal="center" vertical="center"/>
    </xf>
    <xf numFmtId="0" fontId="9" fillId="0" borderId="1" xfId="0" applyFont="1" applyBorder="1" applyAlignment="1">
      <alignment horizontal="center" vertical="center"/>
    </xf>
    <xf numFmtId="0" fontId="9" fillId="0" borderId="59" xfId="0" applyFont="1" applyBorder="1" applyAlignment="1">
      <alignment horizontal="center" vertical="center"/>
    </xf>
    <xf numFmtId="0" fontId="9" fillId="0" borderId="0" xfId="0" applyFont="1" applyAlignment="1">
      <alignment horizontal="left" vertical="center" indent="1"/>
    </xf>
    <xf numFmtId="176" fontId="9" fillId="0" borderId="8" xfId="0" applyNumberFormat="1" applyFont="1" applyBorder="1" applyAlignment="1">
      <alignment vertical="center" shrinkToFit="1"/>
    </xf>
    <xf numFmtId="0" fontId="22" fillId="0" borderId="2" xfId="0" applyFont="1" applyBorder="1" applyAlignment="1">
      <alignment vertical="center" shrinkToFit="1"/>
    </xf>
    <xf numFmtId="0" fontId="22" fillId="0" borderId="4" xfId="0" applyFont="1" applyBorder="1" applyAlignment="1">
      <alignment vertical="center" shrinkToFit="1"/>
    </xf>
    <xf numFmtId="0" fontId="22" fillId="0" borderId="6" xfId="0" applyFont="1" applyBorder="1" applyAlignment="1">
      <alignment vertical="center" shrinkToFit="1"/>
    </xf>
    <xf numFmtId="0" fontId="22" fillId="0" borderId="7" xfId="0" applyFont="1" applyBorder="1" applyAlignment="1">
      <alignment vertical="center" shrinkToFit="1"/>
    </xf>
    <xf numFmtId="0" fontId="15" fillId="0" borderId="0" xfId="0" applyFont="1" applyAlignment="1">
      <alignment horizontal="center" vertical="center"/>
    </xf>
    <xf numFmtId="0" fontId="12" fillId="0" borderId="7" xfId="0" applyFont="1" applyBorder="1" applyAlignment="1">
      <alignment horizontal="left" vertical="center" wrapText="1"/>
    </xf>
    <xf numFmtId="0" fontId="9" fillId="0" borderId="18" xfId="0" applyFont="1" applyBorder="1" applyAlignment="1">
      <alignment horizontal="center" vertical="center"/>
    </xf>
    <xf numFmtId="0" fontId="9" fillId="0" borderId="64" xfId="0" applyFont="1" applyBorder="1" applyAlignment="1">
      <alignment horizontal="center" vertical="center"/>
    </xf>
    <xf numFmtId="0" fontId="0" fillId="0" borderId="0" xfId="0" applyAlignment="1">
      <alignment horizontal="left" vertical="center" shrinkToFit="1"/>
    </xf>
    <xf numFmtId="0" fontId="0" fillId="0" borderId="30" xfId="0" applyBorder="1" applyAlignment="1">
      <alignment horizontal="left" vertical="center" shrinkToFit="1"/>
    </xf>
    <xf numFmtId="0" fontId="0" fillId="0" borderId="79" xfId="0" applyBorder="1" applyAlignment="1">
      <alignment vertical="center" shrinkToFit="1"/>
    </xf>
    <xf numFmtId="0" fontId="22" fillId="0" borderId="118" xfId="0" applyFont="1" applyBorder="1" applyAlignment="1">
      <alignment vertical="center" shrinkToFit="1"/>
    </xf>
    <xf numFmtId="0" fontId="22" fillId="0" borderId="99" xfId="0" applyFont="1" applyBorder="1" applyAlignment="1">
      <alignment vertical="center" shrinkToFit="1"/>
    </xf>
    <xf numFmtId="0" fontId="22" fillId="0" borderId="117" xfId="0" applyFont="1" applyBorder="1" applyAlignment="1">
      <alignment vertical="center" shrinkToFit="1"/>
    </xf>
    <xf numFmtId="0" fontId="22" fillId="0" borderId="107" xfId="0" applyFont="1" applyBorder="1" applyAlignment="1">
      <alignment vertical="center" shrinkToFit="1"/>
    </xf>
    <xf numFmtId="0" fontId="22" fillId="0" borderId="97" xfId="0" applyFont="1" applyBorder="1" applyAlignment="1">
      <alignment vertical="center" shrinkToFit="1"/>
    </xf>
    <xf numFmtId="0" fontId="19" fillId="0" borderId="157" xfId="0" applyFont="1" applyBorder="1" applyAlignment="1">
      <alignment vertical="center" shrinkToFit="1"/>
    </xf>
    <xf numFmtId="0" fontId="19" fillId="0" borderId="126" xfId="0" applyFont="1" applyBorder="1" applyAlignment="1">
      <alignment vertical="center" shrinkToFit="1"/>
    </xf>
    <xf numFmtId="0" fontId="19" fillId="0" borderId="158" xfId="0" applyFont="1" applyBorder="1" applyAlignment="1">
      <alignment vertical="center" shrinkToFit="1"/>
    </xf>
    <xf numFmtId="0" fontId="19" fillId="0" borderId="127" xfId="0" applyFont="1" applyBorder="1" applyAlignment="1">
      <alignment vertical="center" shrinkToFit="1"/>
    </xf>
    <xf numFmtId="0" fontId="9" fillId="0" borderId="2" xfId="0" applyFont="1" applyBorder="1" applyAlignment="1">
      <alignment horizontal="center" vertical="center" shrinkToFit="1"/>
    </xf>
    <xf numFmtId="0" fontId="19" fillId="0" borderId="90" xfId="0" applyFont="1" applyBorder="1" applyAlignment="1">
      <alignment vertical="center" shrinkToFit="1"/>
    </xf>
    <xf numFmtId="0" fontId="19" fillId="0" borderId="121" xfId="0" applyFont="1" applyBorder="1" applyAlignment="1">
      <alignment vertical="center" shrinkToFit="1"/>
    </xf>
    <xf numFmtId="0" fontId="19" fillId="0" borderId="122" xfId="0" applyFont="1" applyBorder="1" applyAlignment="1">
      <alignment vertical="center" shrinkToFit="1"/>
    </xf>
    <xf numFmtId="0" fontId="19" fillId="0" borderId="119" xfId="0" applyFont="1" applyBorder="1" applyAlignment="1">
      <alignment vertical="center" shrinkToFit="1"/>
    </xf>
    <xf numFmtId="0" fontId="19" fillId="0" borderId="123" xfId="0" applyFont="1" applyBorder="1" applyAlignment="1">
      <alignment vertical="center" shrinkToFit="1"/>
    </xf>
    <xf numFmtId="0" fontId="19" fillId="0" borderId="120" xfId="0" applyFont="1" applyBorder="1" applyAlignment="1">
      <alignment vertical="center" shrinkToFit="1"/>
    </xf>
    <xf numFmtId="0" fontId="19" fillId="0" borderId="23" xfId="0" applyFont="1" applyBorder="1" applyAlignment="1">
      <alignment vertical="center" shrinkToFit="1"/>
    </xf>
    <xf numFmtId="0" fontId="19" fillId="0" borderId="9" xfId="0" applyFont="1" applyBorder="1" applyAlignment="1">
      <alignment vertical="center" shrinkToFit="1"/>
    </xf>
    <xf numFmtId="0" fontId="12" fillId="0" borderId="43" xfId="0" applyFont="1" applyBorder="1" applyAlignment="1">
      <alignment horizontal="left" vertical="center"/>
    </xf>
    <xf numFmtId="0" fontId="12" fillId="0" borderId="37" xfId="0" applyFont="1" applyBorder="1" applyAlignment="1">
      <alignment horizontal="left" vertical="center"/>
    </xf>
    <xf numFmtId="0" fontId="12" fillId="0" borderId="43" xfId="0" applyFont="1" applyBorder="1" applyAlignment="1">
      <alignment horizontal="left" vertical="center" shrinkToFit="1"/>
    </xf>
    <xf numFmtId="0" fontId="12" fillId="0" borderId="37" xfId="0" applyFont="1" applyBorder="1" applyAlignment="1">
      <alignment horizontal="left" vertical="center" shrinkToFit="1"/>
    </xf>
    <xf numFmtId="0" fontId="12" fillId="0" borderId="38" xfId="0" applyFont="1" applyBorder="1" applyAlignment="1">
      <alignment horizontal="left" vertical="center" shrinkToFit="1"/>
    </xf>
    <xf numFmtId="0" fontId="12" fillId="0" borderId="2" xfId="0" applyFont="1" applyBorder="1" applyAlignment="1">
      <alignment horizontal="left" vertical="center" shrinkToFit="1"/>
    </xf>
    <xf numFmtId="0" fontId="12" fillId="0" borderId="4" xfId="0" applyFont="1" applyBorder="1" applyAlignment="1">
      <alignment horizontal="left" vertical="center" shrinkToFit="1"/>
    </xf>
    <xf numFmtId="0" fontId="12" fillId="0" borderId="6" xfId="0" applyFont="1" applyBorder="1" applyAlignment="1">
      <alignment horizontal="left" vertical="center" shrinkToFit="1"/>
    </xf>
    <xf numFmtId="0" fontId="9" fillId="0" borderId="0" xfId="0" applyFont="1" applyAlignment="1">
      <alignment horizontal="left" vertical="center" wrapText="1"/>
    </xf>
    <xf numFmtId="0" fontId="11" fillId="0" borderId="0" xfId="0" applyFont="1" applyAlignment="1">
      <alignment horizontal="left" vertical="center" wrapText="1"/>
    </xf>
    <xf numFmtId="0" fontId="12" fillId="0" borderId="88" xfId="0" applyFont="1" applyBorder="1" applyAlignment="1">
      <alignment horizontal="center" vertical="center" wrapText="1"/>
    </xf>
    <xf numFmtId="0" fontId="12" fillId="0" borderId="94" xfId="0" applyFont="1" applyBorder="1" applyAlignment="1">
      <alignment horizontal="center" vertical="center"/>
    </xf>
    <xf numFmtId="0" fontId="12" fillId="0" borderId="82" xfId="0" applyFont="1" applyBorder="1" applyAlignment="1">
      <alignment horizontal="center" vertical="center"/>
    </xf>
    <xf numFmtId="0" fontId="12" fillId="0" borderId="83" xfId="0" applyFont="1" applyBorder="1" applyAlignment="1">
      <alignment horizontal="center" vertical="center"/>
    </xf>
    <xf numFmtId="0" fontId="28" fillId="0" borderId="84" xfId="0" applyFont="1" applyBorder="1" applyAlignment="1">
      <alignment horizontal="center" vertical="center"/>
    </xf>
    <xf numFmtId="0" fontId="28" fillId="0" borderId="85" xfId="0" applyFont="1" applyBorder="1" applyAlignment="1">
      <alignment horizontal="center" vertical="center"/>
    </xf>
    <xf numFmtId="0" fontId="28" fillId="0" borderId="83" xfId="0" applyFont="1" applyBorder="1" applyAlignment="1">
      <alignment horizontal="center" vertical="center"/>
    </xf>
    <xf numFmtId="0" fontId="12" fillId="0" borderId="84" xfId="0" applyFont="1" applyBorder="1" applyAlignment="1">
      <alignment horizontal="center" vertical="center" wrapText="1"/>
    </xf>
    <xf numFmtId="0" fontId="12" fillId="0" borderId="86" xfId="0" applyFont="1" applyBorder="1" applyAlignment="1">
      <alignment horizontal="center" vertical="center"/>
    </xf>
    <xf numFmtId="0" fontId="12" fillId="0" borderId="88" xfId="0" applyFont="1" applyBorder="1" applyAlignment="1">
      <alignment horizontal="center" vertical="center"/>
    </xf>
    <xf numFmtId="0" fontId="12" fillId="0" borderId="90" xfId="0" applyFont="1" applyBorder="1" applyAlignment="1">
      <alignment horizontal="center" vertical="center"/>
    </xf>
    <xf numFmtId="0" fontId="29" fillId="0" borderId="89" xfId="0" applyFont="1" applyBorder="1" applyAlignment="1">
      <alignment horizontal="center" vertical="center"/>
    </xf>
    <xf numFmtId="0" fontId="29" fillId="0" borderId="91" xfId="0" applyFont="1" applyBorder="1" applyAlignment="1">
      <alignment horizontal="center" vertical="center"/>
    </xf>
    <xf numFmtId="0" fontId="12" fillId="0" borderId="90" xfId="0" applyFont="1" applyBorder="1" applyAlignment="1">
      <alignment horizontal="center" vertical="center" wrapText="1"/>
    </xf>
    <xf numFmtId="0" fontId="12" fillId="0" borderId="36" xfId="0" applyFont="1" applyBorder="1" applyAlignment="1">
      <alignment horizontal="center" vertical="center"/>
    </xf>
    <xf numFmtId="0" fontId="12" fillId="0" borderId="92" xfId="0" applyFont="1" applyBorder="1" applyAlignment="1">
      <alignment horizontal="center" vertical="center"/>
    </xf>
    <xf numFmtId="0" fontId="12" fillId="0" borderId="40" xfId="0" applyFont="1" applyBorder="1" applyAlignment="1">
      <alignment horizontal="center" vertical="center"/>
    </xf>
    <xf numFmtId="0" fontId="12" fillId="0" borderId="93" xfId="0" applyFont="1" applyBorder="1" applyAlignment="1">
      <alignment horizontal="center" vertical="center"/>
    </xf>
    <xf numFmtId="0" fontId="12" fillId="0" borderId="95" xfId="0" applyFont="1" applyBorder="1" applyAlignment="1">
      <alignment horizontal="center" vertical="center" wrapText="1"/>
    </xf>
    <xf numFmtId="0" fontId="12" fillId="0" borderId="2" xfId="0" applyFont="1" applyBorder="1" applyAlignment="1">
      <alignment horizontal="left" vertical="center"/>
    </xf>
    <xf numFmtId="0" fontId="12" fillId="0" borderId="4" xfId="0" applyFont="1" applyBorder="1" applyAlignment="1">
      <alignment horizontal="left" vertical="center"/>
    </xf>
    <xf numFmtId="0" fontId="12" fillId="0" borderId="96" xfId="0" applyFont="1" applyBorder="1" applyAlignment="1">
      <alignment horizontal="left" vertical="center"/>
    </xf>
    <xf numFmtId="0" fontId="12" fillId="0" borderId="100" xfId="0" applyFont="1" applyBorder="1" applyAlignment="1">
      <alignment horizontal="center" vertical="center" wrapText="1"/>
    </xf>
    <xf numFmtId="0" fontId="12" fillId="0" borderId="108" xfId="0" applyFont="1" applyBorder="1" applyAlignment="1">
      <alignment horizontal="center" vertical="center" wrapText="1"/>
    </xf>
    <xf numFmtId="0" fontId="12" fillId="0" borderId="109" xfId="0" applyFont="1" applyBorder="1" applyAlignment="1">
      <alignment horizontal="center" vertical="center" wrapText="1"/>
    </xf>
    <xf numFmtId="0" fontId="12" fillId="0" borderId="38" xfId="0" applyFont="1" applyBorder="1" applyAlignment="1">
      <alignment horizontal="left" vertical="center"/>
    </xf>
    <xf numFmtId="0" fontId="12" fillId="0" borderId="110" xfId="0" applyFont="1" applyBorder="1" applyAlignment="1">
      <alignment horizontal="left" vertical="center" textRotation="255" shrinkToFit="1"/>
    </xf>
    <xf numFmtId="0" fontId="12" fillId="0" borderId="111" xfId="0" applyFont="1" applyBorder="1" applyAlignment="1">
      <alignment horizontal="left" vertical="center" textRotation="255" shrinkToFit="1"/>
    </xf>
    <xf numFmtId="0" fontId="12" fillId="0" borderId="112" xfId="0" applyFont="1" applyBorder="1" applyAlignment="1">
      <alignment horizontal="left" vertical="center" textRotation="255" shrinkToFit="1"/>
    </xf>
    <xf numFmtId="0" fontId="12" fillId="0" borderId="110" xfId="0" applyFont="1" applyBorder="1" applyAlignment="1">
      <alignment horizontal="center" vertical="center"/>
    </xf>
    <xf numFmtId="0" fontId="12" fillId="0" borderId="111" xfId="0" applyFont="1" applyBorder="1" applyAlignment="1">
      <alignment horizontal="center" vertical="center"/>
    </xf>
    <xf numFmtId="0" fontId="12" fillId="0" borderId="112" xfId="0" applyFont="1" applyBorder="1" applyAlignment="1">
      <alignment horizontal="center" vertical="center"/>
    </xf>
    <xf numFmtId="0" fontId="13" fillId="0" borderId="21" xfId="0" applyFont="1" applyBorder="1" applyAlignment="1">
      <alignment horizontal="left" vertical="center"/>
    </xf>
    <xf numFmtId="0" fontId="13" fillId="0" borderId="0" xfId="0" applyFont="1" applyAlignment="1">
      <alignment horizontal="left" vertical="center"/>
    </xf>
    <xf numFmtId="0" fontId="13" fillId="0" borderId="20" xfId="0" applyFont="1" applyBorder="1" applyAlignment="1">
      <alignment horizontal="left" vertical="center"/>
    </xf>
    <xf numFmtId="0" fontId="13" fillId="0" borderId="16" xfId="0" applyFont="1" applyBorder="1" applyAlignment="1">
      <alignment horizontal="left" vertical="center"/>
    </xf>
    <xf numFmtId="0" fontId="13" fillId="0" borderId="30" xfId="0" applyFont="1" applyBorder="1" applyAlignment="1">
      <alignment horizontal="left" vertical="center"/>
    </xf>
    <xf numFmtId="0" fontId="30" fillId="0" borderId="21" xfId="0" applyFont="1" applyBorder="1" applyAlignment="1">
      <alignment horizontal="left" vertical="center"/>
    </xf>
    <xf numFmtId="0" fontId="32" fillId="0" borderId="0" xfId="0" applyFont="1" applyAlignment="1">
      <alignment horizontal="left" vertical="center"/>
    </xf>
    <xf numFmtId="0" fontId="32" fillId="0" borderId="23" xfId="0" applyFont="1" applyBorder="1" applyAlignment="1">
      <alignment horizontal="left" vertical="center"/>
    </xf>
    <xf numFmtId="0" fontId="32" fillId="0" borderId="22" xfId="0" applyFont="1" applyBorder="1" applyAlignment="1">
      <alignment horizontal="left" vertical="center"/>
    </xf>
    <xf numFmtId="0" fontId="14" fillId="0" borderId="0" xfId="0" applyFont="1" applyAlignment="1">
      <alignment horizontal="center" vertical="center"/>
    </xf>
    <xf numFmtId="0" fontId="14" fillId="0" borderId="30" xfId="0" applyFont="1" applyBorder="1" applyAlignment="1">
      <alignment horizontal="center" vertical="center"/>
    </xf>
    <xf numFmtId="0" fontId="14" fillId="0" borderId="22" xfId="0" applyFont="1" applyBorder="1" applyAlignment="1">
      <alignment horizontal="center" vertical="center"/>
    </xf>
    <xf numFmtId="0" fontId="14" fillId="0" borderId="9"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colors>
    <mruColors>
      <color rgb="FFFF66CC"/>
      <color rgb="FF0000FF"/>
      <color rgb="FF00FF00"/>
      <color rgb="FFFFFF99"/>
      <color rgb="FF66FF66"/>
      <color rgb="FFCCFFCC"/>
      <color rgb="FFFFFFCC"/>
      <color rgb="FF99FF99"/>
      <color rgb="FF99FF66"/>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0</xdr:colOff>
      <xdr:row>20</xdr:row>
      <xdr:rowOff>0</xdr:rowOff>
    </xdr:from>
    <xdr:ext cx="347663" cy="66675"/>
    <xdr:sp macro="" textlink="">
      <xdr:nvSpPr>
        <xdr:cNvPr id="2" name="テキスト ボックス 1">
          <a:extLst>
            <a:ext uri="{FF2B5EF4-FFF2-40B4-BE49-F238E27FC236}">
              <a16:creationId xmlns:a16="http://schemas.microsoft.com/office/drawing/2014/main" id="{59DFBF1D-131C-4969-AD7B-858ABF901D1F}"/>
            </a:ext>
          </a:extLst>
        </xdr:cNvPr>
        <xdr:cNvSpPr txBox="1"/>
      </xdr:nvSpPr>
      <xdr:spPr>
        <a:xfrm>
          <a:off x="6229350" y="4848225"/>
          <a:ext cx="347663" cy="66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36000" tIns="0" rIns="0" bIns="0" rtlCol="0" anchor="t">
          <a:noAutofit/>
        </a:bodyPr>
        <a:lstStyle/>
        <a:p>
          <a:r>
            <a:rPr kumimoji="1" lang="ja-JP" altLang="en-US" sz="600">
              <a:latin typeface="MS UI Gothic" panose="020B0600070205080204" pitchFamily="50" charset="-128"/>
              <a:ea typeface="MS UI Gothic" panose="020B0600070205080204" pitchFamily="50" charset="-128"/>
            </a:rPr>
            <a:t>基本料の</a:t>
          </a:r>
          <a:r>
            <a:rPr kumimoji="1" lang="en-US" altLang="ja-JP" sz="600">
              <a:latin typeface="MS UI Gothic" panose="020B0600070205080204" pitchFamily="50" charset="-128"/>
              <a:ea typeface="MS UI Gothic" panose="020B0600070205080204" pitchFamily="50" charset="-128"/>
            </a:rPr>
            <a:t>3/10</a:t>
          </a:r>
          <a:endParaRPr kumimoji="1" lang="ja-JP" altLang="en-US" sz="600">
            <a:latin typeface="MS UI Gothic" panose="020B0600070205080204" pitchFamily="50" charset="-128"/>
            <a:ea typeface="MS UI Gothic" panose="020B0600070205080204" pitchFamily="50" charset="-128"/>
          </a:endParaRPr>
        </a:p>
      </xdr:txBody>
    </xdr:sp>
    <xdr:clientData/>
  </xdr:oneCellAnchor>
  <xdr:oneCellAnchor>
    <xdr:from>
      <xdr:col>13</xdr:col>
      <xdr:colOff>0</xdr:colOff>
      <xdr:row>79</xdr:row>
      <xdr:rowOff>0</xdr:rowOff>
    </xdr:from>
    <xdr:ext cx="347663" cy="66675"/>
    <xdr:sp macro="" textlink="">
      <xdr:nvSpPr>
        <xdr:cNvPr id="3" name="テキスト ボックス 2">
          <a:extLst>
            <a:ext uri="{FF2B5EF4-FFF2-40B4-BE49-F238E27FC236}">
              <a16:creationId xmlns:a16="http://schemas.microsoft.com/office/drawing/2014/main" id="{AB508B28-CA3E-4C9B-9737-0D2001EACF96}"/>
            </a:ext>
          </a:extLst>
        </xdr:cNvPr>
        <xdr:cNvSpPr txBox="1"/>
      </xdr:nvSpPr>
      <xdr:spPr>
        <a:xfrm>
          <a:off x="6229350" y="16916400"/>
          <a:ext cx="347663" cy="66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36000" tIns="0" rIns="0" bIns="0" rtlCol="0" anchor="t">
          <a:noAutofit/>
        </a:bodyPr>
        <a:lstStyle/>
        <a:p>
          <a:r>
            <a:rPr kumimoji="1" lang="ja-JP" altLang="en-US" sz="600">
              <a:latin typeface="MS UI Gothic" panose="020B0600070205080204" pitchFamily="50" charset="-128"/>
              <a:ea typeface="MS UI Gothic" panose="020B0600070205080204" pitchFamily="50" charset="-128"/>
            </a:rPr>
            <a:t>基本料の</a:t>
          </a:r>
          <a:r>
            <a:rPr kumimoji="1" lang="en-US" altLang="ja-JP" sz="600">
              <a:latin typeface="MS UI Gothic" panose="020B0600070205080204" pitchFamily="50" charset="-128"/>
              <a:ea typeface="MS UI Gothic" panose="020B0600070205080204" pitchFamily="50" charset="-128"/>
            </a:rPr>
            <a:t>3/10</a:t>
          </a:r>
          <a:endParaRPr kumimoji="1" lang="ja-JP" altLang="en-US" sz="600">
            <a:latin typeface="MS UI Gothic" panose="020B0600070205080204" pitchFamily="50" charset="-128"/>
            <a:ea typeface="MS UI Gothic" panose="020B0600070205080204" pitchFamily="50" charset="-128"/>
          </a:endParaRPr>
        </a:p>
      </xdr:txBody>
    </xdr:sp>
    <xdr:clientData/>
  </xdr:oneCellAnchor>
  <xdr:oneCellAnchor>
    <xdr:from>
      <xdr:col>7</xdr:col>
      <xdr:colOff>0</xdr:colOff>
      <xdr:row>6</xdr:row>
      <xdr:rowOff>201782</xdr:rowOff>
    </xdr:from>
    <xdr:ext cx="347663" cy="107282"/>
    <xdr:sp macro="" textlink="">
      <xdr:nvSpPr>
        <xdr:cNvPr id="4" name="テキスト ボックス 3">
          <a:extLst>
            <a:ext uri="{FF2B5EF4-FFF2-40B4-BE49-F238E27FC236}">
              <a16:creationId xmlns:a16="http://schemas.microsoft.com/office/drawing/2014/main" id="{C077A306-5506-489F-BEB0-F44591FE515A}"/>
            </a:ext>
          </a:extLst>
        </xdr:cNvPr>
        <xdr:cNvSpPr txBox="1"/>
      </xdr:nvSpPr>
      <xdr:spPr>
        <a:xfrm>
          <a:off x="3409950" y="1763882"/>
          <a:ext cx="347663" cy="1072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36000" tIns="0" rIns="0" bIns="0" rtlCol="0" anchor="t">
          <a:noAutofit/>
        </a:bodyPr>
        <a:lstStyle/>
        <a:p>
          <a:r>
            <a:rPr kumimoji="1" lang="ja-JP" altLang="en-US" sz="600">
              <a:latin typeface="MS UI Gothic" panose="020B0600070205080204" pitchFamily="50" charset="-128"/>
              <a:ea typeface="MS UI Gothic" panose="020B0600070205080204" pitchFamily="50" charset="-128"/>
            </a:rPr>
            <a:t>（名称及び代表者名）</a:t>
          </a:r>
        </a:p>
      </xdr:txBody>
    </xdr:sp>
    <xdr:clientData/>
  </xdr:oneCellAnchor>
  <xdr:oneCellAnchor>
    <xdr:from>
      <xdr:col>7</xdr:col>
      <xdr:colOff>0</xdr:colOff>
      <xdr:row>5</xdr:row>
      <xdr:rowOff>167941</xdr:rowOff>
    </xdr:from>
    <xdr:ext cx="347663" cy="107282"/>
    <xdr:sp macro="" textlink="">
      <xdr:nvSpPr>
        <xdr:cNvPr id="5" name="テキスト ボックス 4">
          <a:extLst>
            <a:ext uri="{FF2B5EF4-FFF2-40B4-BE49-F238E27FC236}">
              <a16:creationId xmlns:a16="http://schemas.microsoft.com/office/drawing/2014/main" id="{6243286D-3DE2-4716-94EE-EDCF6C0A27F2}"/>
            </a:ext>
          </a:extLst>
        </xdr:cNvPr>
        <xdr:cNvSpPr txBox="1"/>
      </xdr:nvSpPr>
      <xdr:spPr>
        <a:xfrm>
          <a:off x="3409950" y="1434766"/>
          <a:ext cx="347663" cy="1072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36000" tIns="0" rIns="0" bIns="0" rtlCol="0" anchor="t">
          <a:noAutofit/>
        </a:bodyPr>
        <a:lstStyle/>
        <a:p>
          <a:r>
            <a:rPr kumimoji="1" lang="ja-JP" altLang="en-US" sz="700">
              <a:latin typeface="MS UI Gothic" panose="020B0600070205080204" pitchFamily="50" charset="-128"/>
              <a:ea typeface="MS UI Gothic" panose="020B0600070205080204" pitchFamily="50" charset="-128"/>
            </a:rPr>
            <a:t>（所在地）</a:t>
          </a:r>
        </a:p>
      </xdr:txBody>
    </xdr:sp>
    <xdr:clientData/>
  </xdr:oneCellAnchor>
  <xdr:oneCellAnchor>
    <xdr:from>
      <xdr:col>7</xdr:col>
      <xdr:colOff>0</xdr:colOff>
      <xdr:row>65</xdr:row>
      <xdr:rowOff>201782</xdr:rowOff>
    </xdr:from>
    <xdr:ext cx="347663" cy="107282"/>
    <xdr:sp macro="" textlink="">
      <xdr:nvSpPr>
        <xdr:cNvPr id="6" name="テキスト ボックス 5">
          <a:extLst>
            <a:ext uri="{FF2B5EF4-FFF2-40B4-BE49-F238E27FC236}">
              <a16:creationId xmlns:a16="http://schemas.microsoft.com/office/drawing/2014/main" id="{C3FF19E7-5710-4FD1-AEAC-27173773A4DC}"/>
            </a:ext>
          </a:extLst>
        </xdr:cNvPr>
        <xdr:cNvSpPr txBox="1"/>
      </xdr:nvSpPr>
      <xdr:spPr>
        <a:xfrm>
          <a:off x="3409950" y="13832057"/>
          <a:ext cx="347663" cy="1072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36000" tIns="0" rIns="0" bIns="0" rtlCol="0" anchor="t">
          <a:noAutofit/>
        </a:bodyPr>
        <a:lstStyle/>
        <a:p>
          <a:r>
            <a:rPr kumimoji="1" lang="ja-JP" altLang="en-US" sz="600">
              <a:latin typeface="MS UI Gothic" panose="020B0600070205080204" pitchFamily="50" charset="-128"/>
              <a:ea typeface="MS UI Gothic" panose="020B0600070205080204" pitchFamily="50" charset="-128"/>
            </a:rPr>
            <a:t>（名称及び代表者名）</a:t>
          </a:r>
        </a:p>
      </xdr:txBody>
    </xdr:sp>
    <xdr:clientData/>
  </xdr:oneCellAnchor>
  <xdr:oneCellAnchor>
    <xdr:from>
      <xdr:col>7</xdr:col>
      <xdr:colOff>0</xdr:colOff>
      <xdr:row>64</xdr:row>
      <xdr:rowOff>167941</xdr:rowOff>
    </xdr:from>
    <xdr:ext cx="347663" cy="107282"/>
    <xdr:sp macro="" textlink="">
      <xdr:nvSpPr>
        <xdr:cNvPr id="7" name="テキスト ボックス 6">
          <a:extLst>
            <a:ext uri="{FF2B5EF4-FFF2-40B4-BE49-F238E27FC236}">
              <a16:creationId xmlns:a16="http://schemas.microsoft.com/office/drawing/2014/main" id="{5FB53372-C751-42E4-9448-21E8C09CF994}"/>
            </a:ext>
          </a:extLst>
        </xdr:cNvPr>
        <xdr:cNvSpPr txBox="1"/>
      </xdr:nvSpPr>
      <xdr:spPr>
        <a:xfrm>
          <a:off x="3409950" y="13502941"/>
          <a:ext cx="347663" cy="1072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36000" tIns="0" rIns="0" bIns="0" rtlCol="0" anchor="t">
          <a:noAutofit/>
        </a:bodyPr>
        <a:lstStyle/>
        <a:p>
          <a:r>
            <a:rPr kumimoji="1" lang="ja-JP" altLang="en-US" sz="700">
              <a:latin typeface="MS UI Gothic" panose="020B0600070205080204" pitchFamily="50" charset="-128"/>
              <a:ea typeface="MS UI Gothic" panose="020B0600070205080204" pitchFamily="50" charset="-128"/>
            </a:rPr>
            <a:t>（所在地）</a:t>
          </a:r>
        </a:p>
      </xdr:txBody>
    </xdr:sp>
    <xdr:clientData/>
  </xdr:oneCellAnchor>
  <xdr:oneCellAnchor>
    <xdr:from>
      <xdr:col>22</xdr:col>
      <xdr:colOff>471488</xdr:colOff>
      <xdr:row>17</xdr:row>
      <xdr:rowOff>123240</xdr:rowOff>
    </xdr:from>
    <xdr:ext cx="1466849" cy="553343"/>
    <xdr:sp macro="" textlink="">
      <xdr:nvSpPr>
        <xdr:cNvPr id="8" name="吹き出し: 角を丸めた四角形 7">
          <a:extLst>
            <a:ext uri="{FF2B5EF4-FFF2-40B4-BE49-F238E27FC236}">
              <a16:creationId xmlns:a16="http://schemas.microsoft.com/office/drawing/2014/main" id="{5149DCB8-FED3-4AC7-BFF8-922041F5E136}"/>
            </a:ext>
          </a:extLst>
        </xdr:cNvPr>
        <xdr:cNvSpPr/>
      </xdr:nvSpPr>
      <xdr:spPr>
        <a:xfrm>
          <a:off x="14177963" y="4095165"/>
          <a:ext cx="1466849" cy="553343"/>
        </a:xfrm>
        <a:prstGeom prst="wedgeRoundRectCallout">
          <a:avLst>
            <a:gd name="adj1" fmla="val -37745"/>
            <a:gd name="adj2" fmla="val 80044"/>
            <a:gd name="adj3" fmla="val 16667"/>
          </a:avLst>
        </a:prstGeom>
        <a:solidFill>
          <a:schemeClr val="bg1"/>
        </a:solidFill>
        <a:ln w="19050">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36000" tIns="0" rIns="0" bIns="0" rtlCol="0" anchor="t">
          <a:spAutoFit/>
        </a:bodyPr>
        <a:lstStyle/>
        <a:p>
          <a:pPr algn="l"/>
          <a:r>
            <a:rPr kumimoji="1" lang="ja-JP" altLang="en-US" sz="1000" b="0">
              <a:solidFill>
                <a:sysClr val="windowText" lastClr="000000"/>
              </a:solidFill>
              <a:effectLst/>
              <a:latin typeface="BIZ UDPゴシック" panose="020B0400000000000000" pitchFamily="50" charset="-128"/>
              <a:ea typeface="BIZ UDPゴシック" panose="020B0400000000000000" pitchFamily="50" charset="-128"/>
              <a:cs typeface="+mn-cs"/>
            </a:rPr>
            <a:t>使用月が</a:t>
          </a:r>
          <a:r>
            <a:rPr kumimoji="1" lang="en-US"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rPr>
            <a:t>7</a:t>
          </a:r>
          <a:r>
            <a:rPr kumimoji="1" lang="ja-JP" altLang="en-US" sz="1000" b="0">
              <a:solidFill>
                <a:sysClr val="windowText" lastClr="000000"/>
              </a:solidFill>
              <a:effectLst/>
              <a:latin typeface="BIZ UDPゴシック" panose="020B0400000000000000" pitchFamily="50" charset="-128"/>
              <a:ea typeface="BIZ UDPゴシック" panose="020B0400000000000000" pitchFamily="50" charset="-128"/>
              <a:cs typeface="+mn-cs"/>
            </a:rPr>
            <a:t>月～</a:t>
          </a:r>
          <a:r>
            <a:rPr kumimoji="1" lang="en-US"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rPr>
            <a:t>9</a:t>
          </a:r>
          <a:r>
            <a:rPr kumimoji="1" lang="ja-JP" altLang="en-US" sz="1000" b="0">
              <a:solidFill>
                <a:sysClr val="windowText" lastClr="000000"/>
              </a:solidFill>
              <a:effectLst/>
              <a:latin typeface="BIZ UDPゴシック" panose="020B0400000000000000" pitchFamily="50" charset="-128"/>
              <a:ea typeface="BIZ UDPゴシック" panose="020B0400000000000000" pitchFamily="50" charset="-128"/>
              <a:cs typeface="+mn-cs"/>
            </a:rPr>
            <a:t>月、</a:t>
          </a:r>
          <a:endParaRPr kumimoji="1" lang="en-US"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rPr>
            <a:t>12</a:t>
          </a:r>
          <a:r>
            <a:rPr kumimoji="1" lang="ja-JP" altLang="en-US" sz="1000" b="0">
              <a:solidFill>
                <a:sysClr val="windowText" lastClr="000000"/>
              </a:solidFill>
              <a:effectLst/>
              <a:latin typeface="BIZ UDPゴシック" panose="020B0400000000000000" pitchFamily="50" charset="-128"/>
              <a:ea typeface="BIZ UDPゴシック" panose="020B0400000000000000" pitchFamily="50" charset="-128"/>
              <a:cs typeface="+mn-cs"/>
            </a:rPr>
            <a:t>月～</a:t>
          </a:r>
          <a:r>
            <a:rPr kumimoji="1" lang="en-US"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rPr>
            <a:t>3</a:t>
          </a:r>
          <a:r>
            <a:rPr kumimoji="1" lang="ja-JP" altLang="en-US" sz="1000" b="0">
              <a:solidFill>
                <a:sysClr val="windowText" lastClr="000000"/>
              </a:solidFill>
              <a:effectLst/>
              <a:latin typeface="BIZ UDPゴシック" panose="020B0400000000000000" pitchFamily="50" charset="-128"/>
              <a:ea typeface="BIZ UDPゴシック" panose="020B0400000000000000" pitchFamily="50" charset="-128"/>
              <a:cs typeface="+mn-cs"/>
            </a:rPr>
            <a:t>月のときは</a:t>
          </a:r>
          <a:endParaRPr kumimoji="1" lang="en-US"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ja-JP"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rPr>
            <a:t>「有」を選択</a:t>
          </a:r>
          <a:r>
            <a:rPr kumimoji="1" lang="ja-JP" altLang="en-US" sz="1000" b="0">
              <a:solidFill>
                <a:sysClr val="windowText" lastClr="000000"/>
              </a:solidFill>
              <a:effectLst/>
              <a:latin typeface="BIZ UDPゴシック" panose="020B0400000000000000" pitchFamily="50" charset="-128"/>
              <a:ea typeface="BIZ UDPゴシック" panose="020B0400000000000000" pitchFamily="50" charset="-128"/>
              <a:cs typeface="+mn-cs"/>
            </a:rPr>
            <a:t>（自動入力）</a:t>
          </a:r>
          <a:endParaRPr kumimoji="1" lang="ja-JP" altLang="en-US" sz="10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oneCellAnchor>
  <xdr:twoCellAnchor>
    <xdr:from>
      <xdr:col>19</xdr:col>
      <xdr:colOff>0</xdr:colOff>
      <xdr:row>36</xdr:row>
      <xdr:rowOff>0</xdr:rowOff>
    </xdr:from>
    <xdr:to>
      <xdr:col>22</xdr:col>
      <xdr:colOff>0</xdr:colOff>
      <xdr:row>37</xdr:row>
      <xdr:rowOff>0</xdr:rowOff>
    </xdr:to>
    <xdr:sp macro="" textlink="">
      <xdr:nvSpPr>
        <xdr:cNvPr id="13" name="吹き出し: 左矢印 12">
          <a:extLst>
            <a:ext uri="{FF2B5EF4-FFF2-40B4-BE49-F238E27FC236}">
              <a16:creationId xmlns:a16="http://schemas.microsoft.com/office/drawing/2014/main" id="{9EB16AFF-3835-49B8-805F-4F9A8BE0F95E}"/>
            </a:ext>
          </a:extLst>
        </xdr:cNvPr>
        <xdr:cNvSpPr/>
      </xdr:nvSpPr>
      <xdr:spPr>
        <a:xfrm>
          <a:off x="10972800" y="7591425"/>
          <a:ext cx="2733675" cy="228600"/>
        </a:xfrm>
        <a:prstGeom prst="leftArrowCallout">
          <a:avLst>
            <a:gd name="adj1" fmla="val 25000"/>
            <a:gd name="adj2" fmla="val 25000"/>
            <a:gd name="adj3" fmla="val 25000"/>
            <a:gd name="adj4" fmla="val 94298"/>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プロジェクターを使用する場合「有」を選択</a:t>
          </a:r>
        </a:p>
      </xdr:txBody>
    </xdr:sp>
    <xdr:clientData/>
  </xdr:twoCellAnchor>
  <xdr:twoCellAnchor>
    <xdr:from>
      <xdr:col>19</xdr:col>
      <xdr:colOff>1</xdr:colOff>
      <xdr:row>28</xdr:row>
      <xdr:rowOff>0</xdr:rowOff>
    </xdr:from>
    <xdr:to>
      <xdr:col>23</xdr:col>
      <xdr:colOff>33338</xdr:colOff>
      <xdr:row>29</xdr:row>
      <xdr:rowOff>0</xdr:rowOff>
    </xdr:to>
    <xdr:sp macro="" textlink="">
      <xdr:nvSpPr>
        <xdr:cNvPr id="14" name="吹き出し: 左矢印 13">
          <a:extLst>
            <a:ext uri="{FF2B5EF4-FFF2-40B4-BE49-F238E27FC236}">
              <a16:creationId xmlns:a16="http://schemas.microsoft.com/office/drawing/2014/main" id="{C4936056-E24D-451C-BE88-5BD9878EB1CD}"/>
            </a:ext>
          </a:extLst>
        </xdr:cNvPr>
        <xdr:cNvSpPr/>
      </xdr:nvSpPr>
      <xdr:spPr>
        <a:xfrm>
          <a:off x="10972801" y="6219825"/>
          <a:ext cx="3452812" cy="228600"/>
        </a:xfrm>
        <a:prstGeom prst="leftArrowCallout">
          <a:avLst>
            <a:gd name="adj1" fmla="val 25000"/>
            <a:gd name="adj2" fmla="val 25000"/>
            <a:gd name="adj3" fmla="val 25000"/>
            <a:gd name="adj4" fmla="val 95401"/>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音響機器</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ラック</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、ﾜｲﾔﾚｽﾏｲｸを使用する場合「有」を選択</a:t>
          </a:r>
        </a:p>
      </xdr:txBody>
    </xdr:sp>
    <xdr:clientData/>
  </xdr:twoCellAnchor>
  <xdr:twoCellAnchor>
    <xdr:from>
      <xdr:col>19</xdr:col>
      <xdr:colOff>0</xdr:colOff>
      <xdr:row>29</xdr:row>
      <xdr:rowOff>0</xdr:rowOff>
    </xdr:from>
    <xdr:to>
      <xdr:col>22</xdr:col>
      <xdr:colOff>0</xdr:colOff>
      <xdr:row>30</xdr:row>
      <xdr:rowOff>0</xdr:rowOff>
    </xdr:to>
    <xdr:sp macro="" textlink="">
      <xdr:nvSpPr>
        <xdr:cNvPr id="15" name="吹き出し: 左矢印 14">
          <a:extLst>
            <a:ext uri="{FF2B5EF4-FFF2-40B4-BE49-F238E27FC236}">
              <a16:creationId xmlns:a16="http://schemas.microsoft.com/office/drawing/2014/main" id="{223D0ED3-45E6-4CB6-AFFD-B43F6B34B285}"/>
            </a:ext>
          </a:extLst>
        </xdr:cNvPr>
        <xdr:cNvSpPr/>
      </xdr:nvSpPr>
      <xdr:spPr>
        <a:xfrm>
          <a:off x="10972800" y="6448425"/>
          <a:ext cx="2733675" cy="228600"/>
        </a:xfrm>
        <a:prstGeom prst="leftArrowCallout">
          <a:avLst>
            <a:gd name="adj1" fmla="val 25000"/>
            <a:gd name="adj2" fmla="val 25000"/>
            <a:gd name="adj3" fmla="val 25000"/>
            <a:gd name="adj4" fmla="val 94298"/>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楽器（ドラム等）を使用する場合「有」を選択</a:t>
          </a:r>
        </a:p>
      </xdr:txBody>
    </xdr:sp>
    <xdr:clientData/>
  </xdr:twoCellAnchor>
  <xdr:twoCellAnchor>
    <xdr:from>
      <xdr:col>19</xdr:col>
      <xdr:colOff>0</xdr:colOff>
      <xdr:row>33</xdr:row>
      <xdr:rowOff>0</xdr:rowOff>
    </xdr:from>
    <xdr:to>
      <xdr:col>22</xdr:col>
      <xdr:colOff>0</xdr:colOff>
      <xdr:row>34</xdr:row>
      <xdr:rowOff>0</xdr:rowOff>
    </xdr:to>
    <xdr:sp macro="" textlink="">
      <xdr:nvSpPr>
        <xdr:cNvPr id="17" name="吹き出し: 左矢印 16">
          <a:extLst>
            <a:ext uri="{FF2B5EF4-FFF2-40B4-BE49-F238E27FC236}">
              <a16:creationId xmlns:a16="http://schemas.microsoft.com/office/drawing/2014/main" id="{D6A85D95-FEF3-4AFE-85FC-C44ED9D42E00}"/>
            </a:ext>
          </a:extLst>
        </xdr:cNvPr>
        <xdr:cNvSpPr/>
      </xdr:nvSpPr>
      <xdr:spPr>
        <a:xfrm>
          <a:off x="10972800" y="7134225"/>
          <a:ext cx="2733675" cy="228600"/>
        </a:xfrm>
        <a:prstGeom prst="leftArrowCallout">
          <a:avLst>
            <a:gd name="adj1" fmla="val 25000"/>
            <a:gd name="adj2" fmla="val 25000"/>
            <a:gd name="adj3" fmla="val 25000"/>
            <a:gd name="adj4" fmla="val 94298"/>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楽器（ピアノ）を使用する場合「有」を選択</a:t>
          </a:r>
        </a:p>
      </xdr:txBody>
    </xdr:sp>
    <xdr:clientData/>
  </xdr:twoCellAnchor>
  <xdr:oneCellAnchor>
    <xdr:from>
      <xdr:col>15</xdr:col>
      <xdr:colOff>57150</xdr:colOff>
      <xdr:row>0</xdr:row>
      <xdr:rowOff>0</xdr:rowOff>
    </xdr:from>
    <xdr:ext cx="3600449" cy="571499"/>
    <xdr:sp macro="" textlink="">
      <xdr:nvSpPr>
        <xdr:cNvPr id="18" name="吹き出し: 角を丸めた四角形 17">
          <a:extLst>
            <a:ext uri="{FF2B5EF4-FFF2-40B4-BE49-F238E27FC236}">
              <a16:creationId xmlns:a16="http://schemas.microsoft.com/office/drawing/2014/main" id="{CE52AC17-9AE2-4CD5-A1C8-34AB30951DE3}"/>
            </a:ext>
          </a:extLst>
        </xdr:cNvPr>
        <xdr:cNvSpPr/>
      </xdr:nvSpPr>
      <xdr:spPr>
        <a:xfrm>
          <a:off x="8020050" y="0"/>
          <a:ext cx="3600449" cy="571499"/>
        </a:xfrm>
        <a:prstGeom prst="wedgeRoundRectCallout">
          <a:avLst>
            <a:gd name="adj1" fmla="val -51118"/>
            <a:gd name="adj2" fmla="val 93924"/>
            <a:gd name="adj3" fmla="val 16667"/>
          </a:avLst>
        </a:prstGeom>
        <a:solidFill>
          <a:schemeClr val="bg1"/>
        </a:solidFill>
        <a:ln w="19050">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36000" tIns="0" rIns="0" bIns="0" rtlCol="0" anchor="t">
          <a:noAutofit/>
        </a:bodyPr>
        <a:lstStyle/>
        <a:p>
          <a:pPr algn="l"/>
          <a:r>
            <a:rPr kumimoji="1" lang="ja-JP" altLang="en-US" sz="1000" b="0">
              <a:solidFill>
                <a:sysClr val="windowText" lastClr="000000"/>
              </a:solidFill>
              <a:latin typeface="BIZ UDPゴシック" panose="020B0400000000000000" pitchFamily="50" charset="-128"/>
              <a:ea typeface="BIZ UDPゴシック" panose="020B0400000000000000" pitchFamily="50" charset="-128"/>
            </a:rPr>
            <a:t>印刷するときは</a:t>
          </a:r>
          <a:r>
            <a:rPr kumimoji="1" lang="ja-JP" altLang="en-US" sz="1000" b="0">
              <a:solidFill>
                <a:srgbClr val="FF0000"/>
              </a:solidFill>
              <a:latin typeface="BIZ UDPゴシック" panose="020B0400000000000000" pitchFamily="50" charset="-128"/>
              <a:ea typeface="BIZ UDPゴシック" panose="020B0400000000000000" pitchFamily="50" charset="-128"/>
            </a:rPr>
            <a:t>「両面印刷」</a:t>
          </a:r>
          <a:r>
            <a:rPr kumimoji="1" lang="ja-JP" altLang="en-US" sz="1000" b="0">
              <a:solidFill>
                <a:sysClr val="windowText" lastClr="000000"/>
              </a:solidFill>
              <a:latin typeface="BIZ UDPゴシック" panose="020B0400000000000000" pitchFamily="50" charset="-128"/>
              <a:ea typeface="BIZ UDPゴシック" panose="020B0400000000000000" pitchFamily="50" charset="-128"/>
            </a:rPr>
            <a:t>でお願いします</a:t>
          </a:r>
          <a:endParaRPr kumimoji="1" lang="en-US" altLang="ja-JP" sz="10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000" b="0">
              <a:solidFill>
                <a:srgbClr val="FF0000"/>
              </a:solidFill>
              <a:latin typeface="BIZ UDPゴシック" panose="020B0400000000000000" pitchFamily="50" charset="-128"/>
              <a:ea typeface="BIZ UDPゴシック" panose="020B0400000000000000" pitchFamily="50" charset="-128"/>
            </a:rPr>
            <a:t>※</a:t>
          </a:r>
          <a:r>
            <a:rPr kumimoji="1" lang="ja-JP" altLang="en-US" sz="1000" b="0">
              <a:solidFill>
                <a:srgbClr val="FF0000"/>
              </a:solidFill>
              <a:latin typeface="BIZ UDPゴシック" panose="020B0400000000000000" pitchFamily="50" charset="-128"/>
              <a:ea typeface="BIZ UDPゴシック" panose="020B0400000000000000" pitchFamily="50" charset="-128"/>
            </a:rPr>
            <a:t>白紙を節約しない設定で（「白紙節約する」のチェック外す）</a:t>
          </a:r>
          <a:endParaRPr kumimoji="1" lang="en-US" altLang="ja-JP" sz="1000" b="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00" b="0">
              <a:solidFill>
                <a:sysClr val="windowText" lastClr="000000"/>
              </a:solidFill>
              <a:latin typeface="BIZ UDPゴシック" panose="020B0400000000000000" pitchFamily="50" charset="-128"/>
              <a:ea typeface="BIZ UDPゴシック" panose="020B0400000000000000" pitchFamily="50" charset="-128"/>
            </a:rPr>
            <a:t>（申請書、許可書 各</a:t>
          </a:r>
          <a:r>
            <a:rPr kumimoji="1" lang="en-US" altLang="ja-JP" sz="10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000" b="0">
              <a:solidFill>
                <a:sysClr val="windowText" lastClr="000000"/>
              </a:solidFill>
              <a:latin typeface="BIZ UDPゴシック" panose="020B0400000000000000" pitchFamily="50" charset="-128"/>
              <a:ea typeface="BIZ UDPゴシック" panose="020B0400000000000000" pitchFamily="50" charset="-128"/>
            </a:rPr>
            <a:t>部出力される）</a:t>
          </a:r>
        </a:p>
      </xdr:txBody>
    </xdr:sp>
    <xdr:clientData/>
  </xdr:oneCellAnchor>
  <xdr:twoCellAnchor>
    <xdr:from>
      <xdr:col>19</xdr:col>
      <xdr:colOff>2</xdr:colOff>
      <xdr:row>24</xdr:row>
      <xdr:rowOff>0</xdr:rowOff>
    </xdr:from>
    <xdr:to>
      <xdr:col>22</xdr:col>
      <xdr:colOff>2</xdr:colOff>
      <xdr:row>25</xdr:row>
      <xdr:rowOff>0</xdr:rowOff>
    </xdr:to>
    <xdr:sp macro="" textlink="">
      <xdr:nvSpPr>
        <xdr:cNvPr id="20" name="吹き出し: 左矢印 19">
          <a:extLst>
            <a:ext uri="{FF2B5EF4-FFF2-40B4-BE49-F238E27FC236}">
              <a16:creationId xmlns:a16="http://schemas.microsoft.com/office/drawing/2014/main" id="{70113CE8-C9F3-4E1A-83DD-CF29DE12D96A}"/>
            </a:ext>
          </a:extLst>
        </xdr:cNvPr>
        <xdr:cNvSpPr/>
      </xdr:nvSpPr>
      <xdr:spPr>
        <a:xfrm>
          <a:off x="10972802" y="5534025"/>
          <a:ext cx="2733675" cy="228600"/>
        </a:xfrm>
        <a:prstGeom prst="leftArrowCallout">
          <a:avLst>
            <a:gd name="adj1" fmla="val 25000"/>
            <a:gd name="adj2" fmla="val 25000"/>
            <a:gd name="adj3" fmla="val 25000"/>
            <a:gd name="adj4" fmla="val 94298"/>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プロジェクターを使用する場合「有」を選択</a:t>
          </a:r>
        </a:p>
      </xdr:txBody>
    </xdr:sp>
    <xdr:clientData/>
  </xdr:twoCellAnchor>
  <xdr:twoCellAnchor>
    <xdr:from>
      <xdr:col>19</xdr:col>
      <xdr:colOff>2</xdr:colOff>
      <xdr:row>25</xdr:row>
      <xdr:rowOff>1</xdr:rowOff>
    </xdr:from>
    <xdr:to>
      <xdr:col>22</xdr:col>
      <xdr:colOff>290515</xdr:colOff>
      <xdr:row>26</xdr:row>
      <xdr:rowOff>1</xdr:rowOff>
    </xdr:to>
    <xdr:sp macro="" textlink="">
      <xdr:nvSpPr>
        <xdr:cNvPr id="22" name="吹き出し: 左矢印 21">
          <a:extLst>
            <a:ext uri="{FF2B5EF4-FFF2-40B4-BE49-F238E27FC236}">
              <a16:creationId xmlns:a16="http://schemas.microsoft.com/office/drawing/2014/main" id="{B0954464-549D-4B9F-9EF4-FE3D0926141E}"/>
            </a:ext>
          </a:extLst>
        </xdr:cNvPr>
        <xdr:cNvSpPr/>
      </xdr:nvSpPr>
      <xdr:spPr>
        <a:xfrm>
          <a:off x="10972802" y="5762626"/>
          <a:ext cx="3024188" cy="228600"/>
        </a:xfrm>
        <a:prstGeom prst="leftArrowCallout">
          <a:avLst>
            <a:gd name="adj1" fmla="val 25000"/>
            <a:gd name="adj2" fmla="val 25000"/>
            <a:gd name="adj3" fmla="val 25000"/>
            <a:gd name="adj4" fmla="val 94770"/>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舞台反響板を使用（展開）する場合「有」を選択</a:t>
          </a:r>
        </a:p>
      </xdr:txBody>
    </xdr:sp>
    <xdr:clientData/>
  </xdr:twoCellAnchor>
  <xdr:twoCellAnchor>
    <xdr:from>
      <xdr:col>19</xdr:col>
      <xdr:colOff>0</xdr:colOff>
      <xdr:row>32</xdr:row>
      <xdr:rowOff>0</xdr:rowOff>
    </xdr:from>
    <xdr:to>
      <xdr:col>23</xdr:col>
      <xdr:colOff>33337</xdr:colOff>
      <xdr:row>33</xdr:row>
      <xdr:rowOff>0</xdr:rowOff>
    </xdr:to>
    <xdr:sp macro="" textlink="">
      <xdr:nvSpPr>
        <xdr:cNvPr id="9" name="吹き出し: 左矢印 8">
          <a:extLst>
            <a:ext uri="{FF2B5EF4-FFF2-40B4-BE49-F238E27FC236}">
              <a16:creationId xmlns:a16="http://schemas.microsoft.com/office/drawing/2014/main" id="{0D251B11-84B8-44EC-AF40-8949C62FFF40}"/>
            </a:ext>
          </a:extLst>
        </xdr:cNvPr>
        <xdr:cNvSpPr/>
      </xdr:nvSpPr>
      <xdr:spPr>
        <a:xfrm>
          <a:off x="10972800" y="6905625"/>
          <a:ext cx="3452812" cy="228600"/>
        </a:xfrm>
        <a:prstGeom prst="leftArrowCallout">
          <a:avLst>
            <a:gd name="adj1" fmla="val 25000"/>
            <a:gd name="adj2" fmla="val 25000"/>
            <a:gd name="adj3" fmla="val 25000"/>
            <a:gd name="adj4" fmla="val 95401"/>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音響機器</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ラック</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、ﾜｲﾔﾚｽﾏｲｸを使用する場合「有」を選択</a:t>
          </a:r>
        </a:p>
      </xdr:txBody>
    </xdr:sp>
    <xdr:clientData/>
  </xdr:twoCellAnchor>
  <xdr:twoCellAnchor>
    <xdr:from>
      <xdr:col>19</xdr:col>
      <xdr:colOff>0</xdr:colOff>
      <xdr:row>22</xdr:row>
      <xdr:rowOff>0</xdr:rowOff>
    </xdr:from>
    <xdr:to>
      <xdr:col>28</xdr:col>
      <xdr:colOff>295276</xdr:colOff>
      <xdr:row>23</xdr:row>
      <xdr:rowOff>1</xdr:rowOff>
    </xdr:to>
    <xdr:sp macro="" textlink="">
      <xdr:nvSpPr>
        <xdr:cNvPr id="10" name="吹き出し: 左矢印 9">
          <a:extLst>
            <a:ext uri="{FF2B5EF4-FFF2-40B4-BE49-F238E27FC236}">
              <a16:creationId xmlns:a16="http://schemas.microsoft.com/office/drawing/2014/main" id="{B670F4D2-3FB1-486B-8080-E5846F2C9F1A}"/>
            </a:ext>
          </a:extLst>
        </xdr:cNvPr>
        <xdr:cNvSpPr/>
      </xdr:nvSpPr>
      <xdr:spPr>
        <a:xfrm>
          <a:off x="10972800" y="5076825"/>
          <a:ext cx="6629401" cy="228601"/>
        </a:xfrm>
        <a:prstGeom prst="leftArrowCallout">
          <a:avLst>
            <a:gd name="adj1" fmla="val 25000"/>
            <a:gd name="adj2" fmla="val 25000"/>
            <a:gd name="adj3" fmla="val 25000"/>
            <a:gd name="adj4" fmla="val 97678"/>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特殊な照明操作を行う場合「有」を</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選択</a:t>
          </a:r>
          <a:r>
            <a:rPr kumimoji="1" lang="ja-JP" altLang="ja-JP" sz="1000">
              <a:solidFill>
                <a:sysClr val="windowText" lastClr="000000"/>
              </a:solidFill>
              <a:latin typeface="BIZ UDPゴシック" panose="020B0400000000000000" pitchFamily="50" charset="-128"/>
              <a:ea typeface="BIZ UDPゴシック" panose="020B0400000000000000" pitchFamily="50" charset="-128"/>
              <a:cs typeface="+mn-cs"/>
            </a:rPr>
            <a:t>（調整室の調光卓を使用する）</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　</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cs typeface="+mn-cs"/>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通常</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照明のみ使用の場合は「無」を選択</a:t>
          </a:r>
        </a:p>
      </xdr:txBody>
    </xdr:sp>
    <xdr:clientData/>
  </xdr:twoCellAnchor>
  <xdr:twoCellAnchor>
    <xdr:from>
      <xdr:col>19</xdr:col>
      <xdr:colOff>0</xdr:colOff>
      <xdr:row>23</xdr:row>
      <xdr:rowOff>0</xdr:rowOff>
    </xdr:from>
    <xdr:to>
      <xdr:col>31</xdr:col>
      <xdr:colOff>561977</xdr:colOff>
      <xdr:row>24</xdr:row>
      <xdr:rowOff>0</xdr:rowOff>
    </xdr:to>
    <xdr:sp macro="" textlink="">
      <xdr:nvSpPr>
        <xdr:cNvPr id="11" name="吹き出し: 左矢印 10">
          <a:extLst>
            <a:ext uri="{FF2B5EF4-FFF2-40B4-BE49-F238E27FC236}">
              <a16:creationId xmlns:a16="http://schemas.microsoft.com/office/drawing/2014/main" id="{E4D25BAC-8E1A-40DD-9912-00D2D8D86D75}"/>
            </a:ext>
          </a:extLst>
        </xdr:cNvPr>
        <xdr:cNvSpPr/>
      </xdr:nvSpPr>
      <xdr:spPr>
        <a:xfrm>
          <a:off x="10972800" y="5305425"/>
          <a:ext cx="8953502" cy="228600"/>
        </a:xfrm>
        <a:prstGeom prst="leftArrowCallout">
          <a:avLst>
            <a:gd name="adj1" fmla="val 25000"/>
            <a:gd name="adj2" fmla="val 25000"/>
            <a:gd name="adj3" fmla="val 25000"/>
            <a:gd name="adj4" fmla="val 98313"/>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簡易的な音響</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ﾏｲｸ等</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操作を行う場合は「有</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ｻﾌﾞ卓</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を選択</a:t>
          </a:r>
          <a:r>
            <a:rPr kumimoji="1" lang="ja-JP" altLang="ja-JP" sz="1000">
              <a:solidFill>
                <a:sysClr val="windowText" lastClr="000000"/>
              </a:solidFill>
              <a:latin typeface="BIZ UDPゴシック" panose="020B0400000000000000" pitchFamily="50" charset="-128"/>
              <a:ea typeface="BIZ UDPゴシック" panose="020B0400000000000000" pitchFamily="50" charset="-128"/>
              <a:cs typeface="+mn-cs"/>
            </a:rPr>
            <a:t>（舞台袖の音響卓を使用）</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、本格的</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な音響操作</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を行う</a:t>
          </a:r>
          <a:r>
            <a:rPr kumimoji="1" lang="ja-JP" altLang="ja-JP" sz="1000">
              <a:solidFill>
                <a:sysClr val="windowText" lastClr="000000"/>
              </a:solidFill>
              <a:latin typeface="BIZ UDPゴシック" panose="020B0400000000000000" pitchFamily="50" charset="-128"/>
              <a:ea typeface="BIZ UDPゴシック" panose="020B0400000000000000" pitchFamily="50" charset="-128"/>
              <a:cs typeface="+mn-cs"/>
            </a:rPr>
            <a:t>場合は「有」を選択</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（調整室</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の音響卓を使用）</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0</xdr:colOff>
      <xdr:row>20</xdr:row>
      <xdr:rowOff>0</xdr:rowOff>
    </xdr:from>
    <xdr:ext cx="347663" cy="66675"/>
    <xdr:sp macro="" textlink="">
      <xdr:nvSpPr>
        <xdr:cNvPr id="2" name="テキスト ボックス 1">
          <a:extLst>
            <a:ext uri="{FF2B5EF4-FFF2-40B4-BE49-F238E27FC236}">
              <a16:creationId xmlns:a16="http://schemas.microsoft.com/office/drawing/2014/main" id="{0F43BC87-5913-4EFA-8161-0248AE2C938A}"/>
            </a:ext>
          </a:extLst>
        </xdr:cNvPr>
        <xdr:cNvSpPr txBox="1"/>
      </xdr:nvSpPr>
      <xdr:spPr>
        <a:xfrm>
          <a:off x="6229350" y="4848225"/>
          <a:ext cx="347663" cy="66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36000" tIns="0" rIns="0" bIns="0" rtlCol="0" anchor="t">
          <a:noAutofit/>
        </a:bodyPr>
        <a:lstStyle/>
        <a:p>
          <a:r>
            <a:rPr kumimoji="1" lang="ja-JP" altLang="en-US" sz="600">
              <a:latin typeface="MS UI Gothic" panose="020B0600070205080204" pitchFamily="50" charset="-128"/>
              <a:ea typeface="MS UI Gothic" panose="020B0600070205080204" pitchFamily="50" charset="-128"/>
            </a:rPr>
            <a:t>基本料の</a:t>
          </a:r>
          <a:r>
            <a:rPr kumimoji="1" lang="en-US" altLang="ja-JP" sz="600">
              <a:latin typeface="MS UI Gothic" panose="020B0600070205080204" pitchFamily="50" charset="-128"/>
              <a:ea typeface="MS UI Gothic" panose="020B0600070205080204" pitchFamily="50" charset="-128"/>
            </a:rPr>
            <a:t>3/10</a:t>
          </a:r>
          <a:endParaRPr kumimoji="1" lang="ja-JP" altLang="en-US" sz="600">
            <a:latin typeface="MS UI Gothic" panose="020B0600070205080204" pitchFamily="50" charset="-128"/>
            <a:ea typeface="MS UI Gothic" panose="020B0600070205080204" pitchFamily="50" charset="-128"/>
          </a:endParaRPr>
        </a:p>
      </xdr:txBody>
    </xdr:sp>
    <xdr:clientData/>
  </xdr:oneCellAnchor>
  <xdr:oneCellAnchor>
    <xdr:from>
      <xdr:col>13</xdr:col>
      <xdr:colOff>0</xdr:colOff>
      <xdr:row>79</xdr:row>
      <xdr:rowOff>0</xdr:rowOff>
    </xdr:from>
    <xdr:ext cx="347663" cy="66675"/>
    <xdr:sp macro="" textlink="">
      <xdr:nvSpPr>
        <xdr:cNvPr id="3" name="テキスト ボックス 2">
          <a:extLst>
            <a:ext uri="{FF2B5EF4-FFF2-40B4-BE49-F238E27FC236}">
              <a16:creationId xmlns:a16="http://schemas.microsoft.com/office/drawing/2014/main" id="{F0237F9A-1E4A-4397-8375-49CAA9C83244}"/>
            </a:ext>
          </a:extLst>
        </xdr:cNvPr>
        <xdr:cNvSpPr txBox="1"/>
      </xdr:nvSpPr>
      <xdr:spPr>
        <a:xfrm>
          <a:off x="6229350" y="16916400"/>
          <a:ext cx="347663" cy="66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36000" tIns="0" rIns="0" bIns="0" rtlCol="0" anchor="t">
          <a:noAutofit/>
        </a:bodyPr>
        <a:lstStyle/>
        <a:p>
          <a:r>
            <a:rPr kumimoji="1" lang="ja-JP" altLang="en-US" sz="600">
              <a:latin typeface="MS UI Gothic" panose="020B0600070205080204" pitchFamily="50" charset="-128"/>
              <a:ea typeface="MS UI Gothic" panose="020B0600070205080204" pitchFamily="50" charset="-128"/>
            </a:rPr>
            <a:t>基本料の</a:t>
          </a:r>
          <a:r>
            <a:rPr kumimoji="1" lang="en-US" altLang="ja-JP" sz="600">
              <a:latin typeface="MS UI Gothic" panose="020B0600070205080204" pitchFamily="50" charset="-128"/>
              <a:ea typeface="MS UI Gothic" panose="020B0600070205080204" pitchFamily="50" charset="-128"/>
            </a:rPr>
            <a:t>3/10</a:t>
          </a:r>
          <a:endParaRPr kumimoji="1" lang="ja-JP" altLang="en-US" sz="600">
            <a:latin typeface="MS UI Gothic" panose="020B0600070205080204" pitchFamily="50" charset="-128"/>
            <a:ea typeface="MS UI Gothic" panose="020B0600070205080204" pitchFamily="50" charset="-128"/>
          </a:endParaRPr>
        </a:p>
      </xdr:txBody>
    </xdr:sp>
    <xdr:clientData/>
  </xdr:oneCellAnchor>
  <xdr:oneCellAnchor>
    <xdr:from>
      <xdr:col>7</xdr:col>
      <xdr:colOff>0</xdr:colOff>
      <xdr:row>6</xdr:row>
      <xdr:rowOff>201782</xdr:rowOff>
    </xdr:from>
    <xdr:ext cx="347663" cy="107282"/>
    <xdr:sp macro="" textlink="">
      <xdr:nvSpPr>
        <xdr:cNvPr id="4" name="テキスト ボックス 3">
          <a:extLst>
            <a:ext uri="{FF2B5EF4-FFF2-40B4-BE49-F238E27FC236}">
              <a16:creationId xmlns:a16="http://schemas.microsoft.com/office/drawing/2014/main" id="{5127E7A8-FDDD-4136-943C-E4580D3384B3}"/>
            </a:ext>
          </a:extLst>
        </xdr:cNvPr>
        <xdr:cNvSpPr txBox="1"/>
      </xdr:nvSpPr>
      <xdr:spPr>
        <a:xfrm>
          <a:off x="3409950" y="1763882"/>
          <a:ext cx="347663" cy="1072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36000" tIns="0" rIns="0" bIns="0" rtlCol="0" anchor="t">
          <a:noAutofit/>
        </a:bodyPr>
        <a:lstStyle/>
        <a:p>
          <a:r>
            <a:rPr kumimoji="1" lang="ja-JP" altLang="en-US" sz="600">
              <a:latin typeface="MS UI Gothic" panose="020B0600070205080204" pitchFamily="50" charset="-128"/>
              <a:ea typeface="MS UI Gothic" panose="020B0600070205080204" pitchFamily="50" charset="-128"/>
            </a:rPr>
            <a:t>（名称及び代表者名）</a:t>
          </a:r>
        </a:p>
      </xdr:txBody>
    </xdr:sp>
    <xdr:clientData/>
  </xdr:oneCellAnchor>
  <xdr:oneCellAnchor>
    <xdr:from>
      <xdr:col>7</xdr:col>
      <xdr:colOff>0</xdr:colOff>
      <xdr:row>5</xdr:row>
      <xdr:rowOff>167941</xdr:rowOff>
    </xdr:from>
    <xdr:ext cx="347663" cy="107282"/>
    <xdr:sp macro="" textlink="">
      <xdr:nvSpPr>
        <xdr:cNvPr id="5" name="テキスト ボックス 4">
          <a:extLst>
            <a:ext uri="{FF2B5EF4-FFF2-40B4-BE49-F238E27FC236}">
              <a16:creationId xmlns:a16="http://schemas.microsoft.com/office/drawing/2014/main" id="{1078BB1A-7A75-4F6F-9AF1-858C4E367AA5}"/>
            </a:ext>
          </a:extLst>
        </xdr:cNvPr>
        <xdr:cNvSpPr txBox="1"/>
      </xdr:nvSpPr>
      <xdr:spPr>
        <a:xfrm>
          <a:off x="3409950" y="1434766"/>
          <a:ext cx="347663" cy="1072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36000" tIns="0" rIns="0" bIns="0" rtlCol="0" anchor="t">
          <a:noAutofit/>
        </a:bodyPr>
        <a:lstStyle/>
        <a:p>
          <a:r>
            <a:rPr kumimoji="1" lang="ja-JP" altLang="en-US" sz="700">
              <a:latin typeface="MS UI Gothic" panose="020B0600070205080204" pitchFamily="50" charset="-128"/>
              <a:ea typeface="MS UI Gothic" panose="020B0600070205080204" pitchFamily="50" charset="-128"/>
            </a:rPr>
            <a:t>（所在地）</a:t>
          </a:r>
        </a:p>
      </xdr:txBody>
    </xdr:sp>
    <xdr:clientData/>
  </xdr:oneCellAnchor>
  <xdr:oneCellAnchor>
    <xdr:from>
      <xdr:col>7</xdr:col>
      <xdr:colOff>0</xdr:colOff>
      <xdr:row>65</xdr:row>
      <xdr:rowOff>201782</xdr:rowOff>
    </xdr:from>
    <xdr:ext cx="347663" cy="107282"/>
    <xdr:sp macro="" textlink="">
      <xdr:nvSpPr>
        <xdr:cNvPr id="6" name="テキスト ボックス 5">
          <a:extLst>
            <a:ext uri="{FF2B5EF4-FFF2-40B4-BE49-F238E27FC236}">
              <a16:creationId xmlns:a16="http://schemas.microsoft.com/office/drawing/2014/main" id="{766B2C94-AB27-407D-83A4-D2BF9C25391D}"/>
            </a:ext>
          </a:extLst>
        </xdr:cNvPr>
        <xdr:cNvSpPr txBox="1"/>
      </xdr:nvSpPr>
      <xdr:spPr>
        <a:xfrm>
          <a:off x="3409950" y="13832057"/>
          <a:ext cx="347663" cy="1072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36000" tIns="0" rIns="0" bIns="0" rtlCol="0" anchor="t">
          <a:noAutofit/>
        </a:bodyPr>
        <a:lstStyle/>
        <a:p>
          <a:r>
            <a:rPr kumimoji="1" lang="ja-JP" altLang="en-US" sz="600">
              <a:latin typeface="MS UI Gothic" panose="020B0600070205080204" pitchFamily="50" charset="-128"/>
              <a:ea typeface="MS UI Gothic" panose="020B0600070205080204" pitchFamily="50" charset="-128"/>
            </a:rPr>
            <a:t>（名称及び代表者名）</a:t>
          </a:r>
        </a:p>
      </xdr:txBody>
    </xdr:sp>
    <xdr:clientData/>
  </xdr:oneCellAnchor>
  <xdr:oneCellAnchor>
    <xdr:from>
      <xdr:col>7</xdr:col>
      <xdr:colOff>0</xdr:colOff>
      <xdr:row>64</xdr:row>
      <xdr:rowOff>167941</xdr:rowOff>
    </xdr:from>
    <xdr:ext cx="347663" cy="107282"/>
    <xdr:sp macro="" textlink="">
      <xdr:nvSpPr>
        <xdr:cNvPr id="7" name="テキスト ボックス 6">
          <a:extLst>
            <a:ext uri="{FF2B5EF4-FFF2-40B4-BE49-F238E27FC236}">
              <a16:creationId xmlns:a16="http://schemas.microsoft.com/office/drawing/2014/main" id="{43882B4D-D9FE-46B2-B61C-5BA41BA512CF}"/>
            </a:ext>
          </a:extLst>
        </xdr:cNvPr>
        <xdr:cNvSpPr txBox="1"/>
      </xdr:nvSpPr>
      <xdr:spPr>
        <a:xfrm>
          <a:off x="3409950" y="13502941"/>
          <a:ext cx="347663" cy="1072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36000" tIns="0" rIns="0" bIns="0" rtlCol="0" anchor="t">
          <a:noAutofit/>
        </a:bodyPr>
        <a:lstStyle/>
        <a:p>
          <a:r>
            <a:rPr kumimoji="1" lang="ja-JP" altLang="en-US" sz="700">
              <a:latin typeface="MS UI Gothic" panose="020B0600070205080204" pitchFamily="50" charset="-128"/>
              <a:ea typeface="MS UI Gothic" panose="020B0600070205080204" pitchFamily="50" charset="-128"/>
            </a:rPr>
            <a:t>（所在地）</a:t>
          </a:r>
        </a:p>
      </xdr:txBody>
    </xdr:sp>
    <xdr:clientData/>
  </xdr:oneCellAnchor>
  <xdr:twoCellAnchor>
    <xdr:from>
      <xdr:col>19</xdr:col>
      <xdr:colOff>1</xdr:colOff>
      <xdr:row>36</xdr:row>
      <xdr:rowOff>0</xdr:rowOff>
    </xdr:from>
    <xdr:to>
      <xdr:col>22</xdr:col>
      <xdr:colOff>1</xdr:colOff>
      <xdr:row>37</xdr:row>
      <xdr:rowOff>0</xdr:rowOff>
    </xdr:to>
    <xdr:sp macro="" textlink="">
      <xdr:nvSpPr>
        <xdr:cNvPr id="12" name="吹き出し: 左矢印 11">
          <a:extLst>
            <a:ext uri="{FF2B5EF4-FFF2-40B4-BE49-F238E27FC236}">
              <a16:creationId xmlns:a16="http://schemas.microsoft.com/office/drawing/2014/main" id="{7A2F999D-11E5-45FB-964C-3F2BC29764C6}"/>
            </a:ext>
          </a:extLst>
        </xdr:cNvPr>
        <xdr:cNvSpPr/>
      </xdr:nvSpPr>
      <xdr:spPr>
        <a:xfrm>
          <a:off x="10972801" y="7591425"/>
          <a:ext cx="2733675" cy="228600"/>
        </a:xfrm>
        <a:prstGeom prst="leftArrowCallout">
          <a:avLst>
            <a:gd name="adj1" fmla="val 25000"/>
            <a:gd name="adj2" fmla="val 25000"/>
            <a:gd name="adj3" fmla="val 25000"/>
            <a:gd name="adj4" fmla="val 94298"/>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プロジェクターを使用する場合「有」を選択</a:t>
          </a:r>
        </a:p>
      </xdr:txBody>
    </xdr:sp>
    <xdr:clientData/>
  </xdr:twoCellAnchor>
  <xdr:twoCellAnchor>
    <xdr:from>
      <xdr:col>19</xdr:col>
      <xdr:colOff>1</xdr:colOff>
      <xdr:row>33</xdr:row>
      <xdr:rowOff>0</xdr:rowOff>
    </xdr:from>
    <xdr:to>
      <xdr:col>22</xdr:col>
      <xdr:colOff>1</xdr:colOff>
      <xdr:row>34</xdr:row>
      <xdr:rowOff>0</xdr:rowOff>
    </xdr:to>
    <xdr:sp macro="" textlink="">
      <xdr:nvSpPr>
        <xdr:cNvPr id="15" name="吹き出し: 左矢印 14">
          <a:extLst>
            <a:ext uri="{FF2B5EF4-FFF2-40B4-BE49-F238E27FC236}">
              <a16:creationId xmlns:a16="http://schemas.microsoft.com/office/drawing/2014/main" id="{4E5400F0-B7FF-4510-AD69-76A50EFB5777}"/>
            </a:ext>
          </a:extLst>
        </xdr:cNvPr>
        <xdr:cNvSpPr/>
      </xdr:nvSpPr>
      <xdr:spPr>
        <a:xfrm>
          <a:off x="10972801" y="7134225"/>
          <a:ext cx="2733675" cy="228600"/>
        </a:xfrm>
        <a:prstGeom prst="leftArrowCallout">
          <a:avLst>
            <a:gd name="adj1" fmla="val 25000"/>
            <a:gd name="adj2" fmla="val 25000"/>
            <a:gd name="adj3" fmla="val 25000"/>
            <a:gd name="adj4" fmla="val 94298"/>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楽器（ピアノ）を使用する場合「有」を選択</a:t>
          </a:r>
        </a:p>
      </xdr:txBody>
    </xdr:sp>
    <xdr:clientData/>
  </xdr:twoCellAnchor>
  <xdr:oneCellAnchor>
    <xdr:from>
      <xdr:col>22</xdr:col>
      <xdr:colOff>438150</xdr:colOff>
      <xdr:row>17</xdr:row>
      <xdr:rowOff>133350</xdr:rowOff>
    </xdr:from>
    <xdr:ext cx="1466849" cy="553343"/>
    <xdr:sp macro="" textlink="">
      <xdr:nvSpPr>
        <xdr:cNvPr id="16" name="吹き出し: 角を丸めた四角形 15">
          <a:extLst>
            <a:ext uri="{FF2B5EF4-FFF2-40B4-BE49-F238E27FC236}">
              <a16:creationId xmlns:a16="http://schemas.microsoft.com/office/drawing/2014/main" id="{D4465BC9-468F-4780-887F-ACB40A41D5CF}"/>
            </a:ext>
          </a:extLst>
        </xdr:cNvPr>
        <xdr:cNvSpPr/>
      </xdr:nvSpPr>
      <xdr:spPr>
        <a:xfrm>
          <a:off x="14144625" y="4105275"/>
          <a:ext cx="1466849" cy="553343"/>
        </a:xfrm>
        <a:prstGeom prst="wedgeRoundRectCallout">
          <a:avLst>
            <a:gd name="adj1" fmla="val -37745"/>
            <a:gd name="adj2" fmla="val 80044"/>
            <a:gd name="adj3" fmla="val 16667"/>
          </a:avLst>
        </a:prstGeom>
        <a:solidFill>
          <a:schemeClr val="bg1"/>
        </a:solidFill>
        <a:ln w="19050">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36000" tIns="0" rIns="0" bIns="0" rtlCol="0" anchor="t">
          <a:spAutoFit/>
        </a:bodyPr>
        <a:lstStyle/>
        <a:p>
          <a:pPr algn="l"/>
          <a:r>
            <a:rPr kumimoji="1" lang="ja-JP" altLang="en-US" sz="1000" b="0">
              <a:solidFill>
                <a:sysClr val="windowText" lastClr="000000"/>
              </a:solidFill>
              <a:effectLst/>
              <a:latin typeface="BIZ UDPゴシック" panose="020B0400000000000000" pitchFamily="50" charset="-128"/>
              <a:ea typeface="BIZ UDPゴシック" panose="020B0400000000000000" pitchFamily="50" charset="-128"/>
              <a:cs typeface="+mn-cs"/>
            </a:rPr>
            <a:t>使用月が</a:t>
          </a:r>
          <a:r>
            <a:rPr kumimoji="1" lang="en-US"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rPr>
            <a:t>7</a:t>
          </a:r>
          <a:r>
            <a:rPr kumimoji="1" lang="ja-JP" altLang="en-US" sz="1000" b="0">
              <a:solidFill>
                <a:sysClr val="windowText" lastClr="000000"/>
              </a:solidFill>
              <a:effectLst/>
              <a:latin typeface="BIZ UDPゴシック" panose="020B0400000000000000" pitchFamily="50" charset="-128"/>
              <a:ea typeface="BIZ UDPゴシック" panose="020B0400000000000000" pitchFamily="50" charset="-128"/>
              <a:cs typeface="+mn-cs"/>
            </a:rPr>
            <a:t>月～</a:t>
          </a:r>
          <a:r>
            <a:rPr kumimoji="1" lang="en-US"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rPr>
            <a:t>9</a:t>
          </a:r>
          <a:r>
            <a:rPr kumimoji="1" lang="ja-JP" altLang="en-US" sz="1000" b="0">
              <a:solidFill>
                <a:sysClr val="windowText" lastClr="000000"/>
              </a:solidFill>
              <a:effectLst/>
              <a:latin typeface="BIZ UDPゴシック" panose="020B0400000000000000" pitchFamily="50" charset="-128"/>
              <a:ea typeface="BIZ UDPゴシック" panose="020B0400000000000000" pitchFamily="50" charset="-128"/>
              <a:cs typeface="+mn-cs"/>
            </a:rPr>
            <a:t>月、</a:t>
          </a:r>
          <a:endParaRPr kumimoji="1" lang="en-US"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rPr>
            <a:t>12</a:t>
          </a:r>
          <a:r>
            <a:rPr kumimoji="1" lang="ja-JP" altLang="en-US" sz="1000" b="0">
              <a:solidFill>
                <a:sysClr val="windowText" lastClr="000000"/>
              </a:solidFill>
              <a:effectLst/>
              <a:latin typeface="BIZ UDPゴシック" panose="020B0400000000000000" pitchFamily="50" charset="-128"/>
              <a:ea typeface="BIZ UDPゴシック" panose="020B0400000000000000" pitchFamily="50" charset="-128"/>
              <a:cs typeface="+mn-cs"/>
            </a:rPr>
            <a:t>月～</a:t>
          </a:r>
          <a:r>
            <a:rPr kumimoji="1" lang="en-US"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rPr>
            <a:t>3</a:t>
          </a:r>
          <a:r>
            <a:rPr kumimoji="1" lang="ja-JP" altLang="en-US" sz="1000" b="0">
              <a:solidFill>
                <a:sysClr val="windowText" lastClr="000000"/>
              </a:solidFill>
              <a:effectLst/>
              <a:latin typeface="BIZ UDPゴシック" panose="020B0400000000000000" pitchFamily="50" charset="-128"/>
              <a:ea typeface="BIZ UDPゴシック" panose="020B0400000000000000" pitchFamily="50" charset="-128"/>
              <a:cs typeface="+mn-cs"/>
            </a:rPr>
            <a:t>月のときは</a:t>
          </a:r>
          <a:endParaRPr kumimoji="1" lang="en-US"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ja-JP"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rPr>
            <a:t>「有」を選択</a:t>
          </a:r>
          <a:r>
            <a:rPr kumimoji="1" lang="ja-JP" altLang="en-US" sz="1000" b="0">
              <a:solidFill>
                <a:sysClr val="windowText" lastClr="000000"/>
              </a:solidFill>
              <a:effectLst/>
              <a:latin typeface="BIZ UDPゴシック" panose="020B0400000000000000" pitchFamily="50" charset="-128"/>
              <a:ea typeface="BIZ UDPゴシック" panose="020B0400000000000000" pitchFamily="50" charset="-128"/>
              <a:cs typeface="+mn-cs"/>
            </a:rPr>
            <a:t>（自動入力）</a:t>
          </a:r>
          <a:endParaRPr kumimoji="1" lang="ja-JP" altLang="en-US" sz="10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oneCellAnchor>
  <xdr:oneCellAnchor>
    <xdr:from>
      <xdr:col>15</xdr:col>
      <xdr:colOff>47625</xdr:colOff>
      <xdr:row>0</xdr:row>
      <xdr:rowOff>0</xdr:rowOff>
    </xdr:from>
    <xdr:ext cx="3600449" cy="571499"/>
    <xdr:sp macro="" textlink="">
      <xdr:nvSpPr>
        <xdr:cNvPr id="17" name="吹き出し: 角を丸めた四角形 16">
          <a:extLst>
            <a:ext uri="{FF2B5EF4-FFF2-40B4-BE49-F238E27FC236}">
              <a16:creationId xmlns:a16="http://schemas.microsoft.com/office/drawing/2014/main" id="{3EF68DDA-870F-4940-8656-F6B65F5795AD}"/>
            </a:ext>
          </a:extLst>
        </xdr:cNvPr>
        <xdr:cNvSpPr/>
      </xdr:nvSpPr>
      <xdr:spPr>
        <a:xfrm>
          <a:off x="8010525" y="0"/>
          <a:ext cx="3600449" cy="571499"/>
        </a:xfrm>
        <a:prstGeom prst="wedgeRoundRectCallout">
          <a:avLst>
            <a:gd name="adj1" fmla="val -51118"/>
            <a:gd name="adj2" fmla="val 93924"/>
            <a:gd name="adj3" fmla="val 16667"/>
          </a:avLst>
        </a:prstGeom>
        <a:solidFill>
          <a:schemeClr val="bg1"/>
        </a:solidFill>
        <a:ln w="19050">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36000" tIns="0" rIns="0" bIns="0" rtlCol="0" anchor="t">
          <a:noAutofit/>
        </a:bodyPr>
        <a:lstStyle/>
        <a:p>
          <a:pPr algn="l"/>
          <a:r>
            <a:rPr kumimoji="1" lang="ja-JP" altLang="en-US" sz="1000" b="0">
              <a:solidFill>
                <a:sysClr val="windowText" lastClr="000000"/>
              </a:solidFill>
              <a:latin typeface="BIZ UDPゴシック" panose="020B0400000000000000" pitchFamily="50" charset="-128"/>
              <a:ea typeface="BIZ UDPゴシック" panose="020B0400000000000000" pitchFamily="50" charset="-128"/>
            </a:rPr>
            <a:t>印刷するときは</a:t>
          </a:r>
          <a:r>
            <a:rPr kumimoji="1" lang="ja-JP" altLang="en-US" sz="1000" b="0">
              <a:solidFill>
                <a:srgbClr val="FF0000"/>
              </a:solidFill>
              <a:latin typeface="BIZ UDPゴシック" panose="020B0400000000000000" pitchFamily="50" charset="-128"/>
              <a:ea typeface="BIZ UDPゴシック" panose="020B0400000000000000" pitchFamily="50" charset="-128"/>
            </a:rPr>
            <a:t>「両面印刷」</a:t>
          </a:r>
          <a:r>
            <a:rPr kumimoji="1" lang="ja-JP" altLang="en-US" sz="1000" b="0">
              <a:solidFill>
                <a:sysClr val="windowText" lastClr="000000"/>
              </a:solidFill>
              <a:latin typeface="BIZ UDPゴシック" panose="020B0400000000000000" pitchFamily="50" charset="-128"/>
              <a:ea typeface="BIZ UDPゴシック" panose="020B0400000000000000" pitchFamily="50" charset="-128"/>
            </a:rPr>
            <a:t>でお願いします</a:t>
          </a:r>
          <a:endParaRPr kumimoji="1" lang="en-US" altLang="ja-JP" sz="10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000" b="0">
              <a:solidFill>
                <a:srgbClr val="FF0000"/>
              </a:solidFill>
              <a:latin typeface="BIZ UDPゴシック" panose="020B0400000000000000" pitchFamily="50" charset="-128"/>
              <a:ea typeface="BIZ UDPゴシック" panose="020B0400000000000000" pitchFamily="50" charset="-128"/>
            </a:rPr>
            <a:t>※</a:t>
          </a:r>
          <a:r>
            <a:rPr kumimoji="1" lang="ja-JP" altLang="en-US" sz="1000" b="0">
              <a:solidFill>
                <a:srgbClr val="FF0000"/>
              </a:solidFill>
              <a:latin typeface="BIZ UDPゴシック" panose="020B0400000000000000" pitchFamily="50" charset="-128"/>
              <a:ea typeface="BIZ UDPゴシック" panose="020B0400000000000000" pitchFamily="50" charset="-128"/>
            </a:rPr>
            <a:t>白紙を節約しない設定で（「白紙節約する」のチェック外す）</a:t>
          </a:r>
          <a:endParaRPr kumimoji="1" lang="en-US" altLang="ja-JP" sz="1000" b="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00" b="0">
              <a:solidFill>
                <a:sysClr val="windowText" lastClr="000000"/>
              </a:solidFill>
              <a:latin typeface="BIZ UDPゴシック" panose="020B0400000000000000" pitchFamily="50" charset="-128"/>
              <a:ea typeface="BIZ UDPゴシック" panose="020B0400000000000000" pitchFamily="50" charset="-128"/>
            </a:rPr>
            <a:t>（申請書、許可書 各</a:t>
          </a:r>
          <a:r>
            <a:rPr kumimoji="1" lang="en-US" altLang="ja-JP" sz="10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000" b="0">
              <a:solidFill>
                <a:sysClr val="windowText" lastClr="000000"/>
              </a:solidFill>
              <a:latin typeface="BIZ UDPゴシック" panose="020B0400000000000000" pitchFamily="50" charset="-128"/>
              <a:ea typeface="BIZ UDPゴシック" panose="020B0400000000000000" pitchFamily="50" charset="-128"/>
            </a:rPr>
            <a:t>部出力される）</a:t>
          </a:r>
        </a:p>
      </xdr:txBody>
    </xdr:sp>
    <xdr:clientData/>
  </xdr:oneCellAnchor>
  <xdr:twoCellAnchor>
    <xdr:from>
      <xdr:col>19</xdr:col>
      <xdr:colOff>2</xdr:colOff>
      <xdr:row>24</xdr:row>
      <xdr:rowOff>0</xdr:rowOff>
    </xdr:from>
    <xdr:to>
      <xdr:col>22</xdr:col>
      <xdr:colOff>2</xdr:colOff>
      <xdr:row>25</xdr:row>
      <xdr:rowOff>0</xdr:rowOff>
    </xdr:to>
    <xdr:sp macro="" textlink="">
      <xdr:nvSpPr>
        <xdr:cNvPr id="19" name="吹き出し: 左矢印 18">
          <a:extLst>
            <a:ext uri="{FF2B5EF4-FFF2-40B4-BE49-F238E27FC236}">
              <a16:creationId xmlns:a16="http://schemas.microsoft.com/office/drawing/2014/main" id="{B6754C66-D58A-4A16-8751-48A3DFF7A53E}"/>
            </a:ext>
          </a:extLst>
        </xdr:cNvPr>
        <xdr:cNvSpPr/>
      </xdr:nvSpPr>
      <xdr:spPr>
        <a:xfrm>
          <a:off x="10972802" y="5534025"/>
          <a:ext cx="2733675" cy="228600"/>
        </a:xfrm>
        <a:prstGeom prst="leftArrowCallout">
          <a:avLst>
            <a:gd name="adj1" fmla="val 25000"/>
            <a:gd name="adj2" fmla="val 25000"/>
            <a:gd name="adj3" fmla="val 25000"/>
            <a:gd name="adj4" fmla="val 94298"/>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プロジェクターを使用する場合「有」を選択</a:t>
          </a:r>
        </a:p>
      </xdr:txBody>
    </xdr:sp>
    <xdr:clientData/>
  </xdr:twoCellAnchor>
  <xdr:twoCellAnchor>
    <xdr:from>
      <xdr:col>19</xdr:col>
      <xdr:colOff>2</xdr:colOff>
      <xdr:row>25</xdr:row>
      <xdr:rowOff>1</xdr:rowOff>
    </xdr:from>
    <xdr:to>
      <xdr:col>22</xdr:col>
      <xdr:colOff>290515</xdr:colOff>
      <xdr:row>26</xdr:row>
      <xdr:rowOff>1</xdr:rowOff>
    </xdr:to>
    <xdr:sp macro="" textlink="">
      <xdr:nvSpPr>
        <xdr:cNvPr id="21" name="吹き出し: 左矢印 20">
          <a:extLst>
            <a:ext uri="{FF2B5EF4-FFF2-40B4-BE49-F238E27FC236}">
              <a16:creationId xmlns:a16="http://schemas.microsoft.com/office/drawing/2014/main" id="{016072D6-697B-4584-9A9D-9853CEB924F5}"/>
            </a:ext>
          </a:extLst>
        </xdr:cNvPr>
        <xdr:cNvSpPr/>
      </xdr:nvSpPr>
      <xdr:spPr>
        <a:xfrm>
          <a:off x="10972802" y="5762626"/>
          <a:ext cx="3024188" cy="228600"/>
        </a:xfrm>
        <a:prstGeom prst="leftArrowCallout">
          <a:avLst>
            <a:gd name="adj1" fmla="val 25000"/>
            <a:gd name="adj2" fmla="val 25000"/>
            <a:gd name="adj3" fmla="val 25000"/>
            <a:gd name="adj4" fmla="val 94770"/>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舞台反響板を使用（展開）する場合「有」を選択</a:t>
          </a:r>
        </a:p>
      </xdr:txBody>
    </xdr:sp>
    <xdr:clientData/>
  </xdr:twoCellAnchor>
  <xdr:twoCellAnchor>
    <xdr:from>
      <xdr:col>19</xdr:col>
      <xdr:colOff>0</xdr:colOff>
      <xdr:row>29</xdr:row>
      <xdr:rowOff>0</xdr:rowOff>
    </xdr:from>
    <xdr:to>
      <xdr:col>22</xdr:col>
      <xdr:colOff>0</xdr:colOff>
      <xdr:row>30</xdr:row>
      <xdr:rowOff>0</xdr:rowOff>
    </xdr:to>
    <xdr:sp macro="" textlink="">
      <xdr:nvSpPr>
        <xdr:cNvPr id="9" name="吹き出し: 左矢印 8">
          <a:extLst>
            <a:ext uri="{FF2B5EF4-FFF2-40B4-BE49-F238E27FC236}">
              <a16:creationId xmlns:a16="http://schemas.microsoft.com/office/drawing/2014/main" id="{9CADA670-C9BB-407A-9DE4-4E9B1C6189FF}"/>
            </a:ext>
          </a:extLst>
        </xdr:cNvPr>
        <xdr:cNvSpPr/>
      </xdr:nvSpPr>
      <xdr:spPr>
        <a:xfrm>
          <a:off x="10972800" y="6448425"/>
          <a:ext cx="2733675" cy="228600"/>
        </a:xfrm>
        <a:prstGeom prst="leftArrowCallout">
          <a:avLst>
            <a:gd name="adj1" fmla="val 25000"/>
            <a:gd name="adj2" fmla="val 25000"/>
            <a:gd name="adj3" fmla="val 25000"/>
            <a:gd name="adj4" fmla="val 94298"/>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楽器（ドラム等）を使用する場合「有」を選択</a:t>
          </a:r>
        </a:p>
      </xdr:txBody>
    </xdr:sp>
    <xdr:clientData/>
  </xdr:twoCellAnchor>
  <xdr:twoCellAnchor>
    <xdr:from>
      <xdr:col>19</xdr:col>
      <xdr:colOff>0</xdr:colOff>
      <xdr:row>28</xdr:row>
      <xdr:rowOff>0</xdr:rowOff>
    </xdr:from>
    <xdr:to>
      <xdr:col>23</xdr:col>
      <xdr:colOff>33337</xdr:colOff>
      <xdr:row>29</xdr:row>
      <xdr:rowOff>0</xdr:rowOff>
    </xdr:to>
    <xdr:sp macro="" textlink="">
      <xdr:nvSpPr>
        <xdr:cNvPr id="10" name="吹き出し: 左矢印 9">
          <a:extLst>
            <a:ext uri="{FF2B5EF4-FFF2-40B4-BE49-F238E27FC236}">
              <a16:creationId xmlns:a16="http://schemas.microsoft.com/office/drawing/2014/main" id="{7BE80F34-DB32-444D-86F0-82FC663D5394}"/>
            </a:ext>
          </a:extLst>
        </xdr:cNvPr>
        <xdr:cNvSpPr/>
      </xdr:nvSpPr>
      <xdr:spPr>
        <a:xfrm>
          <a:off x="10972800" y="6219825"/>
          <a:ext cx="3452812" cy="228600"/>
        </a:xfrm>
        <a:prstGeom prst="leftArrowCallout">
          <a:avLst>
            <a:gd name="adj1" fmla="val 25000"/>
            <a:gd name="adj2" fmla="val 25000"/>
            <a:gd name="adj3" fmla="val 25000"/>
            <a:gd name="adj4" fmla="val 95401"/>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音響機器</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ラック</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、ﾜｲﾔﾚｽﾏｲｸを使用する場合「有」を選択</a:t>
          </a:r>
        </a:p>
      </xdr:txBody>
    </xdr:sp>
    <xdr:clientData/>
  </xdr:twoCellAnchor>
  <xdr:twoCellAnchor>
    <xdr:from>
      <xdr:col>19</xdr:col>
      <xdr:colOff>0</xdr:colOff>
      <xdr:row>32</xdr:row>
      <xdr:rowOff>0</xdr:rowOff>
    </xdr:from>
    <xdr:to>
      <xdr:col>23</xdr:col>
      <xdr:colOff>33337</xdr:colOff>
      <xdr:row>33</xdr:row>
      <xdr:rowOff>0</xdr:rowOff>
    </xdr:to>
    <xdr:sp macro="" textlink="">
      <xdr:nvSpPr>
        <xdr:cNvPr id="11" name="吹き出し: 左矢印 10">
          <a:extLst>
            <a:ext uri="{FF2B5EF4-FFF2-40B4-BE49-F238E27FC236}">
              <a16:creationId xmlns:a16="http://schemas.microsoft.com/office/drawing/2014/main" id="{B446F59C-DBE8-4264-B171-EBAADA688348}"/>
            </a:ext>
          </a:extLst>
        </xdr:cNvPr>
        <xdr:cNvSpPr/>
      </xdr:nvSpPr>
      <xdr:spPr>
        <a:xfrm>
          <a:off x="10972800" y="6905625"/>
          <a:ext cx="3452812" cy="228600"/>
        </a:xfrm>
        <a:prstGeom prst="leftArrowCallout">
          <a:avLst>
            <a:gd name="adj1" fmla="val 25000"/>
            <a:gd name="adj2" fmla="val 25000"/>
            <a:gd name="adj3" fmla="val 25000"/>
            <a:gd name="adj4" fmla="val 95401"/>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音響機器</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ラック</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、ﾜｲﾔﾚｽﾏｲｸを使用する場合「有」を選択</a:t>
          </a:r>
        </a:p>
      </xdr:txBody>
    </xdr:sp>
    <xdr:clientData/>
  </xdr:twoCellAnchor>
  <xdr:twoCellAnchor>
    <xdr:from>
      <xdr:col>19</xdr:col>
      <xdr:colOff>0</xdr:colOff>
      <xdr:row>22</xdr:row>
      <xdr:rowOff>0</xdr:rowOff>
    </xdr:from>
    <xdr:to>
      <xdr:col>28</xdr:col>
      <xdr:colOff>295276</xdr:colOff>
      <xdr:row>23</xdr:row>
      <xdr:rowOff>1</xdr:rowOff>
    </xdr:to>
    <xdr:sp macro="" textlink="">
      <xdr:nvSpPr>
        <xdr:cNvPr id="8" name="吹き出し: 左矢印 7">
          <a:extLst>
            <a:ext uri="{FF2B5EF4-FFF2-40B4-BE49-F238E27FC236}">
              <a16:creationId xmlns:a16="http://schemas.microsoft.com/office/drawing/2014/main" id="{261700C9-C0A3-40D4-AA7B-7C957E3AFC98}"/>
            </a:ext>
          </a:extLst>
        </xdr:cNvPr>
        <xdr:cNvSpPr/>
      </xdr:nvSpPr>
      <xdr:spPr>
        <a:xfrm>
          <a:off x="10972800" y="5076825"/>
          <a:ext cx="6629401" cy="228601"/>
        </a:xfrm>
        <a:prstGeom prst="leftArrowCallout">
          <a:avLst>
            <a:gd name="adj1" fmla="val 25000"/>
            <a:gd name="adj2" fmla="val 25000"/>
            <a:gd name="adj3" fmla="val 25000"/>
            <a:gd name="adj4" fmla="val 97678"/>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特殊な照明操作を行う場合「有」を</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選択</a:t>
          </a:r>
          <a:r>
            <a:rPr kumimoji="1" lang="ja-JP" altLang="ja-JP" sz="1000">
              <a:solidFill>
                <a:sysClr val="windowText" lastClr="000000"/>
              </a:solidFill>
              <a:latin typeface="BIZ UDPゴシック" panose="020B0400000000000000" pitchFamily="50" charset="-128"/>
              <a:ea typeface="BIZ UDPゴシック" panose="020B0400000000000000" pitchFamily="50" charset="-128"/>
              <a:cs typeface="+mn-cs"/>
            </a:rPr>
            <a:t>（調整室の調光卓を使用する）</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　</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cs typeface="+mn-cs"/>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通常</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照明のみ使用の場合は「無」を選択</a:t>
          </a:r>
        </a:p>
      </xdr:txBody>
    </xdr:sp>
    <xdr:clientData/>
  </xdr:twoCellAnchor>
  <xdr:twoCellAnchor>
    <xdr:from>
      <xdr:col>19</xdr:col>
      <xdr:colOff>0</xdr:colOff>
      <xdr:row>23</xdr:row>
      <xdr:rowOff>0</xdr:rowOff>
    </xdr:from>
    <xdr:to>
      <xdr:col>31</xdr:col>
      <xdr:colOff>561977</xdr:colOff>
      <xdr:row>24</xdr:row>
      <xdr:rowOff>0</xdr:rowOff>
    </xdr:to>
    <xdr:sp macro="" textlink="">
      <xdr:nvSpPr>
        <xdr:cNvPr id="13" name="吹き出し: 左矢印 12">
          <a:extLst>
            <a:ext uri="{FF2B5EF4-FFF2-40B4-BE49-F238E27FC236}">
              <a16:creationId xmlns:a16="http://schemas.microsoft.com/office/drawing/2014/main" id="{A784A772-C3A5-40DD-84C9-5BE060E91B65}"/>
            </a:ext>
          </a:extLst>
        </xdr:cNvPr>
        <xdr:cNvSpPr/>
      </xdr:nvSpPr>
      <xdr:spPr>
        <a:xfrm>
          <a:off x="10972800" y="5305425"/>
          <a:ext cx="8953502" cy="228600"/>
        </a:xfrm>
        <a:prstGeom prst="leftArrowCallout">
          <a:avLst>
            <a:gd name="adj1" fmla="val 25000"/>
            <a:gd name="adj2" fmla="val 25000"/>
            <a:gd name="adj3" fmla="val 25000"/>
            <a:gd name="adj4" fmla="val 98313"/>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簡易的な音響</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ﾏｲｸ等</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操作を行う場合は「有</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ｻﾌﾞ卓</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を選択</a:t>
          </a:r>
          <a:r>
            <a:rPr kumimoji="1" lang="ja-JP" altLang="ja-JP" sz="1000">
              <a:solidFill>
                <a:sysClr val="windowText" lastClr="000000"/>
              </a:solidFill>
              <a:latin typeface="BIZ UDPゴシック" panose="020B0400000000000000" pitchFamily="50" charset="-128"/>
              <a:ea typeface="BIZ UDPゴシック" panose="020B0400000000000000" pitchFamily="50" charset="-128"/>
              <a:cs typeface="+mn-cs"/>
            </a:rPr>
            <a:t>（舞台袖の音響卓を使用）</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、本格的</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な音響操作</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を行う</a:t>
          </a:r>
          <a:r>
            <a:rPr kumimoji="1" lang="ja-JP" altLang="ja-JP" sz="1000">
              <a:solidFill>
                <a:sysClr val="windowText" lastClr="000000"/>
              </a:solidFill>
              <a:latin typeface="BIZ UDPゴシック" panose="020B0400000000000000" pitchFamily="50" charset="-128"/>
              <a:ea typeface="BIZ UDPゴシック" panose="020B0400000000000000" pitchFamily="50" charset="-128"/>
              <a:cs typeface="+mn-cs"/>
            </a:rPr>
            <a:t>場合は「有」を選択</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（調整室</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の音響卓を使用）</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13</xdr:col>
      <xdr:colOff>0</xdr:colOff>
      <xdr:row>20</xdr:row>
      <xdr:rowOff>0</xdr:rowOff>
    </xdr:from>
    <xdr:ext cx="347663" cy="66675"/>
    <xdr:sp macro="" textlink="">
      <xdr:nvSpPr>
        <xdr:cNvPr id="2" name="テキスト ボックス 1">
          <a:extLst>
            <a:ext uri="{FF2B5EF4-FFF2-40B4-BE49-F238E27FC236}">
              <a16:creationId xmlns:a16="http://schemas.microsoft.com/office/drawing/2014/main" id="{F9089096-44DE-4891-9F82-BFC0856192F4}"/>
            </a:ext>
          </a:extLst>
        </xdr:cNvPr>
        <xdr:cNvSpPr txBox="1"/>
      </xdr:nvSpPr>
      <xdr:spPr>
        <a:xfrm>
          <a:off x="6229350" y="4848225"/>
          <a:ext cx="347663" cy="66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36000" tIns="0" rIns="0" bIns="0" rtlCol="0" anchor="t">
          <a:noAutofit/>
        </a:bodyPr>
        <a:lstStyle/>
        <a:p>
          <a:r>
            <a:rPr kumimoji="1" lang="ja-JP" altLang="en-US" sz="600">
              <a:latin typeface="MS UI Gothic" panose="020B0600070205080204" pitchFamily="50" charset="-128"/>
              <a:ea typeface="MS UI Gothic" panose="020B0600070205080204" pitchFamily="50" charset="-128"/>
            </a:rPr>
            <a:t>基本料の</a:t>
          </a:r>
          <a:r>
            <a:rPr kumimoji="1" lang="en-US" altLang="ja-JP" sz="600">
              <a:latin typeface="MS UI Gothic" panose="020B0600070205080204" pitchFamily="50" charset="-128"/>
              <a:ea typeface="MS UI Gothic" panose="020B0600070205080204" pitchFamily="50" charset="-128"/>
            </a:rPr>
            <a:t>3/10</a:t>
          </a:r>
          <a:endParaRPr kumimoji="1" lang="ja-JP" altLang="en-US" sz="600">
            <a:latin typeface="MS UI Gothic" panose="020B0600070205080204" pitchFamily="50" charset="-128"/>
            <a:ea typeface="MS UI Gothic" panose="020B0600070205080204" pitchFamily="50" charset="-128"/>
          </a:endParaRPr>
        </a:p>
      </xdr:txBody>
    </xdr:sp>
    <xdr:clientData/>
  </xdr:oneCellAnchor>
  <xdr:oneCellAnchor>
    <xdr:from>
      <xdr:col>13</xdr:col>
      <xdr:colOff>0</xdr:colOff>
      <xdr:row>72</xdr:row>
      <xdr:rowOff>0</xdr:rowOff>
    </xdr:from>
    <xdr:ext cx="347663" cy="66675"/>
    <xdr:sp macro="" textlink="">
      <xdr:nvSpPr>
        <xdr:cNvPr id="3" name="テキスト ボックス 2">
          <a:extLst>
            <a:ext uri="{FF2B5EF4-FFF2-40B4-BE49-F238E27FC236}">
              <a16:creationId xmlns:a16="http://schemas.microsoft.com/office/drawing/2014/main" id="{9B1A88CC-22FB-487D-BAAB-5B4284F6CD41}"/>
            </a:ext>
          </a:extLst>
        </xdr:cNvPr>
        <xdr:cNvSpPr txBox="1"/>
      </xdr:nvSpPr>
      <xdr:spPr>
        <a:xfrm>
          <a:off x="6229350" y="16916400"/>
          <a:ext cx="347663" cy="66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36000" tIns="0" rIns="0" bIns="0" rtlCol="0" anchor="t">
          <a:noAutofit/>
        </a:bodyPr>
        <a:lstStyle/>
        <a:p>
          <a:r>
            <a:rPr kumimoji="1" lang="ja-JP" altLang="en-US" sz="600">
              <a:latin typeface="MS UI Gothic" panose="020B0600070205080204" pitchFamily="50" charset="-128"/>
              <a:ea typeface="MS UI Gothic" panose="020B0600070205080204" pitchFamily="50" charset="-128"/>
            </a:rPr>
            <a:t>基本料の</a:t>
          </a:r>
          <a:r>
            <a:rPr kumimoji="1" lang="en-US" altLang="ja-JP" sz="600">
              <a:latin typeface="MS UI Gothic" panose="020B0600070205080204" pitchFamily="50" charset="-128"/>
              <a:ea typeface="MS UI Gothic" panose="020B0600070205080204" pitchFamily="50" charset="-128"/>
            </a:rPr>
            <a:t>3/10</a:t>
          </a:r>
          <a:endParaRPr kumimoji="1" lang="ja-JP" altLang="en-US" sz="600">
            <a:latin typeface="MS UI Gothic" panose="020B0600070205080204" pitchFamily="50" charset="-128"/>
            <a:ea typeface="MS UI Gothic" panose="020B0600070205080204" pitchFamily="50" charset="-128"/>
          </a:endParaRPr>
        </a:p>
      </xdr:txBody>
    </xdr:sp>
    <xdr:clientData/>
  </xdr:oneCellAnchor>
  <xdr:oneCellAnchor>
    <xdr:from>
      <xdr:col>7</xdr:col>
      <xdr:colOff>0</xdr:colOff>
      <xdr:row>6</xdr:row>
      <xdr:rowOff>201782</xdr:rowOff>
    </xdr:from>
    <xdr:ext cx="347663" cy="107282"/>
    <xdr:sp macro="" textlink="">
      <xdr:nvSpPr>
        <xdr:cNvPr id="4" name="テキスト ボックス 3">
          <a:extLst>
            <a:ext uri="{FF2B5EF4-FFF2-40B4-BE49-F238E27FC236}">
              <a16:creationId xmlns:a16="http://schemas.microsoft.com/office/drawing/2014/main" id="{71B20988-253F-40A8-91DB-CC30C7AE89CD}"/>
            </a:ext>
          </a:extLst>
        </xdr:cNvPr>
        <xdr:cNvSpPr txBox="1"/>
      </xdr:nvSpPr>
      <xdr:spPr>
        <a:xfrm>
          <a:off x="3409950" y="1763882"/>
          <a:ext cx="347663" cy="1072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36000" tIns="0" rIns="0" bIns="0" rtlCol="0" anchor="t">
          <a:noAutofit/>
        </a:bodyPr>
        <a:lstStyle/>
        <a:p>
          <a:r>
            <a:rPr kumimoji="1" lang="ja-JP" altLang="en-US" sz="600">
              <a:latin typeface="MS UI Gothic" panose="020B0600070205080204" pitchFamily="50" charset="-128"/>
              <a:ea typeface="MS UI Gothic" panose="020B0600070205080204" pitchFamily="50" charset="-128"/>
            </a:rPr>
            <a:t>（名称及び代表者名）</a:t>
          </a:r>
        </a:p>
      </xdr:txBody>
    </xdr:sp>
    <xdr:clientData/>
  </xdr:oneCellAnchor>
  <xdr:oneCellAnchor>
    <xdr:from>
      <xdr:col>7</xdr:col>
      <xdr:colOff>0</xdr:colOff>
      <xdr:row>5</xdr:row>
      <xdr:rowOff>167941</xdr:rowOff>
    </xdr:from>
    <xdr:ext cx="347663" cy="107282"/>
    <xdr:sp macro="" textlink="">
      <xdr:nvSpPr>
        <xdr:cNvPr id="5" name="テキスト ボックス 4">
          <a:extLst>
            <a:ext uri="{FF2B5EF4-FFF2-40B4-BE49-F238E27FC236}">
              <a16:creationId xmlns:a16="http://schemas.microsoft.com/office/drawing/2014/main" id="{69BFAD67-28F9-46B7-A95D-3DA5326B3B49}"/>
            </a:ext>
          </a:extLst>
        </xdr:cNvPr>
        <xdr:cNvSpPr txBox="1"/>
      </xdr:nvSpPr>
      <xdr:spPr>
        <a:xfrm>
          <a:off x="3409950" y="1434766"/>
          <a:ext cx="347663" cy="1072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36000" tIns="0" rIns="0" bIns="0" rtlCol="0" anchor="t">
          <a:noAutofit/>
        </a:bodyPr>
        <a:lstStyle/>
        <a:p>
          <a:r>
            <a:rPr kumimoji="1" lang="ja-JP" altLang="en-US" sz="700">
              <a:latin typeface="MS UI Gothic" panose="020B0600070205080204" pitchFamily="50" charset="-128"/>
              <a:ea typeface="MS UI Gothic" panose="020B0600070205080204" pitchFamily="50" charset="-128"/>
            </a:rPr>
            <a:t>（所在地）</a:t>
          </a:r>
        </a:p>
      </xdr:txBody>
    </xdr:sp>
    <xdr:clientData/>
  </xdr:oneCellAnchor>
  <xdr:oneCellAnchor>
    <xdr:from>
      <xdr:col>7</xdr:col>
      <xdr:colOff>0</xdr:colOff>
      <xdr:row>58</xdr:row>
      <xdr:rowOff>201782</xdr:rowOff>
    </xdr:from>
    <xdr:ext cx="347663" cy="107282"/>
    <xdr:sp macro="" textlink="">
      <xdr:nvSpPr>
        <xdr:cNvPr id="6" name="テキスト ボックス 5">
          <a:extLst>
            <a:ext uri="{FF2B5EF4-FFF2-40B4-BE49-F238E27FC236}">
              <a16:creationId xmlns:a16="http://schemas.microsoft.com/office/drawing/2014/main" id="{1517A23A-0DEF-427F-B18F-11E1D398FC0E}"/>
            </a:ext>
          </a:extLst>
        </xdr:cNvPr>
        <xdr:cNvSpPr txBox="1"/>
      </xdr:nvSpPr>
      <xdr:spPr>
        <a:xfrm>
          <a:off x="3409950" y="13832057"/>
          <a:ext cx="347663" cy="1072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36000" tIns="0" rIns="0" bIns="0" rtlCol="0" anchor="t">
          <a:noAutofit/>
        </a:bodyPr>
        <a:lstStyle/>
        <a:p>
          <a:r>
            <a:rPr kumimoji="1" lang="ja-JP" altLang="en-US" sz="600">
              <a:latin typeface="MS UI Gothic" panose="020B0600070205080204" pitchFamily="50" charset="-128"/>
              <a:ea typeface="MS UI Gothic" panose="020B0600070205080204" pitchFamily="50" charset="-128"/>
            </a:rPr>
            <a:t>（名称及び代表者名）</a:t>
          </a:r>
        </a:p>
      </xdr:txBody>
    </xdr:sp>
    <xdr:clientData/>
  </xdr:oneCellAnchor>
  <xdr:oneCellAnchor>
    <xdr:from>
      <xdr:col>7</xdr:col>
      <xdr:colOff>0</xdr:colOff>
      <xdr:row>57</xdr:row>
      <xdr:rowOff>167941</xdr:rowOff>
    </xdr:from>
    <xdr:ext cx="347663" cy="107282"/>
    <xdr:sp macro="" textlink="">
      <xdr:nvSpPr>
        <xdr:cNvPr id="7" name="テキスト ボックス 6">
          <a:extLst>
            <a:ext uri="{FF2B5EF4-FFF2-40B4-BE49-F238E27FC236}">
              <a16:creationId xmlns:a16="http://schemas.microsoft.com/office/drawing/2014/main" id="{74B02629-DA7C-479C-9500-81990F3F6D2D}"/>
            </a:ext>
          </a:extLst>
        </xdr:cNvPr>
        <xdr:cNvSpPr txBox="1"/>
      </xdr:nvSpPr>
      <xdr:spPr>
        <a:xfrm>
          <a:off x="3409950" y="13502941"/>
          <a:ext cx="347663" cy="1072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36000" tIns="0" rIns="0" bIns="0" rtlCol="0" anchor="t">
          <a:noAutofit/>
        </a:bodyPr>
        <a:lstStyle/>
        <a:p>
          <a:r>
            <a:rPr kumimoji="1" lang="ja-JP" altLang="en-US" sz="700">
              <a:latin typeface="MS UI Gothic" panose="020B0600070205080204" pitchFamily="50" charset="-128"/>
              <a:ea typeface="MS UI Gothic" panose="020B0600070205080204" pitchFamily="50" charset="-128"/>
            </a:rPr>
            <a:t>（所在地）</a:t>
          </a:r>
        </a:p>
      </xdr:txBody>
    </xdr:sp>
    <xdr:clientData/>
  </xdr:oneCellAnchor>
  <xdr:oneCellAnchor>
    <xdr:from>
      <xdr:col>22</xdr:col>
      <xdr:colOff>457201</xdr:colOff>
      <xdr:row>17</xdr:row>
      <xdr:rowOff>137527</xdr:rowOff>
    </xdr:from>
    <xdr:ext cx="1466849" cy="553343"/>
    <xdr:sp macro="" textlink="">
      <xdr:nvSpPr>
        <xdr:cNvPr id="8" name="吹き出し: 角を丸めた四角形 7">
          <a:extLst>
            <a:ext uri="{FF2B5EF4-FFF2-40B4-BE49-F238E27FC236}">
              <a16:creationId xmlns:a16="http://schemas.microsoft.com/office/drawing/2014/main" id="{F49E0FE7-36D3-41C1-8B13-890BE10EC3F5}"/>
            </a:ext>
          </a:extLst>
        </xdr:cNvPr>
        <xdr:cNvSpPr/>
      </xdr:nvSpPr>
      <xdr:spPr>
        <a:xfrm>
          <a:off x="14163676" y="4109452"/>
          <a:ext cx="1466849" cy="553343"/>
        </a:xfrm>
        <a:prstGeom prst="wedgeRoundRectCallout">
          <a:avLst>
            <a:gd name="adj1" fmla="val -37745"/>
            <a:gd name="adj2" fmla="val 80044"/>
            <a:gd name="adj3" fmla="val 16667"/>
          </a:avLst>
        </a:prstGeom>
        <a:solidFill>
          <a:schemeClr val="bg1"/>
        </a:solidFill>
        <a:ln w="19050">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36000" tIns="0" rIns="0" bIns="0" rtlCol="0" anchor="t">
          <a:spAutoFit/>
        </a:bodyPr>
        <a:lstStyle/>
        <a:p>
          <a:pPr algn="l"/>
          <a:r>
            <a:rPr kumimoji="1" lang="ja-JP" altLang="en-US" sz="1000" b="0">
              <a:solidFill>
                <a:sysClr val="windowText" lastClr="000000"/>
              </a:solidFill>
              <a:effectLst/>
              <a:latin typeface="BIZ UDPゴシック" panose="020B0400000000000000" pitchFamily="50" charset="-128"/>
              <a:ea typeface="BIZ UDPゴシック" panose="020B0400000000000000" pitchFamily="50" charset="-128"/>
              <a:cs typeface="+mn-cs"/>
            </a:rPr>
            <a:t>使用月が</a:t>
          </a:r>
          <a:r>
            <a:rPr kumimoji="1" lang="en-US"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rPr>
            <a:t>7</a:t>
          </a:r>
          <a:r>
            <a:rPr kumimoji="1" lang="ja-JP" altLang="en-US" sz="1000" b="0">
              <a:solidFill>
                <a:sysClr val="windowText" lastClr="000000"/>
              </a:solidFill>
              <a:effectLst/>
              <a:latin typeface="BIZ UDPゴシック" panose="020B0400000000000000" pitchFamily="50" charset="-128"/>
              <a:ea typeface="BIZ UDPゴシック" panose="020B0400000000000000" pitchFamily="50" charset="-128"/>
              <a:cs typeface="+mn-cs"/>
            </a:rPr>
            <a:t>月～</a:t>
          </a:r>
          <a:r>
            <a:rPr kumimoji="1" lang="en-US"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rPr>
            <a:t>9</a:t>
          </a:r>
          <a:r>
            <a:rPr kumimoji="1" lang="ja-JP" altLang="en-US" sz="1000" b="0">
              <a:solidFill>
                <a:sysClr val="windowText" lastClr="000000"/>
              </a:solidFill>
              <a:effectLst/>
              <a:latin typeface="BIZ UDPゴシック" panose="020B0400000000000000" pitchFamily="50" charset="-128"/>
              <a:ea typeface="BIZ UDPゴシック" panose="020B0400000000000000" pitchFamily="50" charset="-128"/>
              <a:cs typeface="+mn-cs"/>
            </a:rPr>
            <a:t>月、</a:t>
          </a:r>
          <a:endParaRPr kumimoji="1" lang="en-US"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rPr>
            <a:t>12</a:t>
          </a:r>
          <a:r>
            <a:rPr kumimoji="1" lang="ja-JP" altLang="en-US" sz="1000" b="0">
              <a:solidFill>
                <a:sysClr val="windowText" lastClr="000000"/>
              </a:solidFill>
              <a:effectLst/>
              <a:latin typeface="BIZ UDPゴシック" panose="020B0400000000000000" pitchFamily="50" charset="-128"/>
              <a:ea typeface="BIZ UDPゴシック" panose="020B0400000000000000" pitchFamily="50" charset="-128"/>
              <a:cs typeface="+mn-cs"/>
            </a:rPr>
            <a:t>月～</a:t>
          </a:r>
          <a:r>
            <a:rPr kumimoji="1" lang="en-US"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rPr>
            <a:t>3</a:t>
          </a:r>
          <a:r>
            <a:rPr kumimoji="1" lang="ja-JP" altLang="en-US" sz="1000" b="0">
              <a:solidFill>
                <a:sysClr val="windowText" lastClr="000000"/>
              </a:solidFill>
              <a:effectLst/>
              <a:latin typeface="BIZ UDPゴシック" panose="020B0400000000000000" pitchFamily="50" charset="-128"/>
              <a:ea typeface="BIZ UDPゴシック" panose="020B0400000000000000" pitchFamily="50" charset="-128"/>
              <a:cs typeface="+mn-cs"/>
            </a:rPr>
            <a:t>月のときは</a:t>
          </a:r>
          <a:endParaRPr kumimoji="1" lang="en-US"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ja-JP"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rPr>
            <a:t>「有」を選択</a:t>
          </a:r>
          <a:r>
            <a:rPr kumimoji="1" lang="ja-JP" altLang="en-US" sz="1000" b="0">
              <a:solidFill>
                <a:sysClr val="windowText" lastClr="000000"/>
              </a:solidFill>
              <a:effectLst/>
              <a:latin typeface="BIZ UDPゴシック" panose="020B0400000000000000" pitchFamily="50" charset="-128"/>
              <a:ea typeface="BIZ UDPゴシック" panose="020B0400000000000000" pitchFamily="50" charset="-128"/>
              <a:cs typeface="+mn-cs"/>
            </a:rPr>
            <a:t>（自動入力）</a:t>
          </a:r>
          <a:endParaRPr kumimoji="1" lang="ja-JP" altLang="en-US" sz="10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oneCellAnchor>
  <xdr:twoCellAnchor>
    <xdr:from>
      <xdr:col>18</xdr:col>
      <xdr:colOff>885824</xdr:colOff>
      <xdr:row>21</xdr:row>
      <xdr:rowOff>0</xdr:rowOff>
    </xdr:from>
    <xdr:to>
      <xdr:col>28</xdr:col>
      <xdr:colOff>295275</xdr:colOff>
      <xdr:row>22</xdr:row>
      <xdr:rowOff>1</xdr:rowOff>
    </xdr:to>
    <xdr:sp macro="" textlink="">
      <xdr:nvSpPr>
        <xdr:cNvPr id="9" name="吹き出し: 左矢印 8">
          <a:extLst>
            <a:ext uri="{FF2B5EF4-FFF2-40B4-BE49-F238E27FC236}">
              <a16:creationId xmlns:a16="http://schemas.microsoft.com/office/drawing/2014/main" id="{80BB42D6-A81C-4E09-B1FC-C10785BAFB12}"/>
            </a:ext>
          </a:extLst>
        </xdr:cNvPr>
        <xdr:cNvSpPr/>
      </xdr:nvSpPr>
      <xdr:spPr>
        <a:xfrm>
          <a:off x="10972799" y="5076825"/>
          <a:ext cx="6629401" cy="228601"/>
        </a:xfrm>
        <a:prstGeom prst="leftArrowCallout">
          <a:avLst>
            <a:gd name="adj1" fmla="val 25000"/>
            <a:gd name="adj2" fmla="val 25000"/>
            <a:gd name="adj3" fmla="val 25000"/>
            <a:gd name="adj4" fmla="val 97678"/>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特殊な照明操作を行う場合「有」を</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選択</a:t>
          </a:r>
          <a:r>
            <a:rPr kumimoji="1" lang="ja-JP" altLang="ja-JP" sz="1000">
              <a:solidFill>
                <a:sysClr val="windowText" lastClr="000000"/>
              </a:solidFill>
              <a:latin typeface="BIZ UDPゴシック" panose="020B0400000000000000" pitchFamily="50" charset="-128"/>
              <a:ea typeface="BIZ UDPゴシック" panose="020B0400000000000000" pitchFamily="50" charset="-128"/>
              <a:cs typeface="+mn-cs"/>
            </a:rPr>
            <a:t>（調整室の調光卓を使用する）</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　</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cs typeface="+mn-cs"/>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通常</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照明のみ使用の場合は「無」を選択</a:t>
          </a:r>
        </a:p>
      </xdr:txBody>
    </xdr:sp>
    <xdr:clientData/>
  </xdr:twoCellAnchor>
  <xdr:twoCellAnchor>
    <xdr:from>
      <xdr:col>19</xdr:col>
      <xdr:colOff>0</xdr:colOff>
      <xdr:row>23</xdr:row>
      <xdr:rowOff>0</xdr:rowOff>
    </xdr:from>
    <xdr:to>
      <xdr:col>22</xdr:col>
      <xdr:colOff>0</xdr:colOff>
      <xdr:row>24</xdr:row>
      <xdr:rowOff>0</xdr:rowOff>
    </xdr:to>
    <xdr:sp macro="" textlink="">
      <xdr:nvSpPr>
        <xdr:cNvPr id="10" name="吹き出し: 左矢印 9">
          <a:extLst>
            <a:ext uri="{FF2B5EF4-FFF2-40B4-BE49-F238E27FC236}">
              <a16:creationId xmlns:a16="http://schemas.microsoft.com/office/drawing/2014/main" id="{F7260B16-371A-4FD1-9E76-6490B0244E74}"/>
            </a:ext>
          </a:extLst>
        </xdr:cNvPr>
        <xdr:cNvSpPr/>
      </xdr:nvSpPr>
      <xdr:spPr>
        <a:xfrm>
          <a:off x="10972800" y="5534025"/>
          <a:ext cx="2733675" cy="228600"/>
        </a:xfrm>
        <a:prstGeom prst="leftArrowCallout">
          <a:avLst>
            <a:gd name="adj1" fmla="val 25000"/>
            <a:gd name="adj2" fmla="val 25000"/>
            <a:gd name="adj3" fmla="val 25000"/>
            <a:gd name="adj4" fmla="val 94298"/>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プロジェクターを使用する場合「有」を選択</a:t>
          </a:r>
        </a:p>
      </xdr:txBody>
    </xdr:sp>
    <xdr:clientData/>
  </xdr:twoCellAnchor>
  <xdr:twoCellAnchor>
    <xdr:from>
      <xdr:col>18</xdr:col>
      <xdr:colOff>885824</xdr:colOff>
      <xdr:row>22</xdr:row>
      <xdr:rowOff>0</xdr:rowOff>
    </xdr:from>
    <xdr:to>
      <xdr:col>31</xdr:col>
      <xdr:colOff>561976</xdr:colOff>
      <xdr:row>23</xdr:row>
      <xdr:rowOff>0</xdr:rowOff>
    </xdr:to>
    <xdr:sp macro="" textlink="">
      <xdr:nvSpPr>
        <xdr:cNvPr id="11" name="吹き出し: 左矢印 10">
          <a:extLst>
            <a:ext uri="{FF2B5EF4-FFF2-40B4-BE49-F238E27FC236}">
              <a16:creationId xmlns:a16="http://schemas.microsoft.com/office/drawing/2014/main" id="{580D2061-B2A7-43A1-B883-22824CF019AB}"/>
            </a:ext>
          </a:extLst>
        </xdr:cNvPr>
        <xdr:cNvSpPr/>
      </xdr:nvSpPr>
      <xdr:spPr>
        <a:xfrm>
          <a:off x="10972799" y="5305425"/>
          <a:ext cx="8953502" cy="228600"/>
        </a:xfrm>
        <a:prstGeom prst="leftArrowCallout">
          <a:avLst>
            <a:gd name="adj1" fmla="val 25000"/>
            <a:gd name="adj2" fmla="val 25000"/>
            <a:gd name="adj3" fmla="val 25000"/>
            <a:gd name="adj4" fmla="val 98313"/>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簡易的な音響</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ﾏｲｸ等</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操作を行う場合は「有</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ｻﾌﾞ卓</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を選択</a:t>
          </a:r>
          <a:r>
            <a:rPr kumimoji="1" lang="ja-JP" altLang="ja-JP" sz="1000">
              <a:solidFill>
                <a:sysClr val="windowText" lastClr="000000"/>
              </a:solidFill>
              <a:latin typeface="BIZ UDPゴシック" panose="020B0400000000000000" pitchFamily="50" charset="-128"/>
              <a:ea typeface="BIZ UDPゴシック" panose="020B0400000000000000" pitchFamily="50" charset="-128"/>
              <a:cs typeface="+mn-cs"/>
            </a:rPr>
            <a:t>（舞台袖の音響卓を使用）</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、本格的</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な音響操作</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を行う</a:t>
          </a:r>
          <a:r>
            <a:rPr kumimoji="1" lang="ja-JP" altLang="ja-JP" sz="1000">
              <a:solidFill>
                <a:sysClr val="windowText" lastClr="000000"/>
              </a:solidFill>
              <a:latin typeface="BIZ UDPゴシック" panose="020B0400000000000000" pitchFamily="50" charset="-128"/>
              <a:ea typeface="BIZ UDPゴシック" panose="020B0400000000000000" pitchFamily="50" charset="-128"/>
              <a:cs typeface="+mn-cs"/>
            </a:rPr>
            <a:t>場合は「有」を選択</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（調整室</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の音響卓を使用）</a:t>
          </a:r>
        </a:p>
      </xdr:txBody>
    </xdr:sp>
    <xdr:clientData/>
  </xdr:twoCellAnchor>
  <xdr:twoCellAnchor>
    <xdr:from>
      <xdr:col>19</xdr:col>
      <xdr:colOff>0</xdr:colOff>
      <xdr:row>24</xdr:row>
      <xdr:rowOff>1</xdr:rowOff>
    </xdr:from>
    <xdr:to>
      <xdr:col>22</xdr:col>
      <xdr:colOff>290513</xdr:colOff>
      <xdr:row>25</xdr:row>
      <xdr:rowOff>1</xdr:rowOff>
    </xdr:to>
    <xdr:sp macro="" textlink="">
      <xdr:nvSpPr>
        <xdr:cNvPr id="12" name="吹き出し: 左矢印 11">
          <a:extLst>
            <a:ext uri="{FF2B5EF4-FFF2-40B4-BE49-F238E27FC236}">
              <a16:creationId xmlns:a16="http://schemas.microsoft.com/office/drawing/2014/main" id="{BFEE4FA6-EDC1-4125-8B49-EE7DF682D43D}"/>
            </a:ext>
          </a:extLst>
        </xdr:cNvPr>
        <xdr:cNvSpPr/>
      </xdr:nvSpPr>
      <xdr:spPr>
        <a:xfrm>
          <a:off x="10972800" y="5762626"/>
          <a:ext cx="3024188" cy="228600"/>
        </a:xfrm>
        <a:prstGeom prst="leftArrowCallout">
          <a:avLst>
            <a:gd name="adj1" fmla="val 25000"/>
            <a:gd name="adj2" fmla="val 25000"/>
            <a:gd name="adj3" fmla="val 25000"/>
            <a:gd name="adj4" fmla="val 94770"/>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舞台反響板を使用（展開）する場合「有」を選択</a:t>
          </a:r>
        </a:p>
      </xdr:txBody>
    </xdr:sp>
    <xdr:clientData/>
  </xdr:twoCellAnchor>
  <xdr:twoCellAnchor>
    <xdr:from>
      <xdr:col>19</xdr:col>
      <xdr:colOff>0</xdr:colOff>
      <xdr:row>32</xdr:row>
      <xdr:rowOff>0</xdr:rowOff>
    </xdr:from>
    <xdr:to>
      <xdr:col>22</xdr:col>
      <xdr:colOff>0</xdr:colOff>
      <xdr:row>33</xdr:row>
      <xdr:rowOff>0</xdr:rowOff>
    </xdr:to>
    <xdr:sp macro="" textlink="">
      <xdr:nvSpPr>
        <xdr:cNvPr id="13" name="吹き出し: 左矢印 12">
          <a:extLst>
            <a:ext uri="{FF2B5EF4-FFF2-40B4-BE49-F238E27FC236}">
              <a16:creationId xmlns:a16="http://schemas.microsoft.com/office/drawing/2014/main" id="{0781D87D-2697-4DC0-9BA3-C9E7D39DAC05}"/>
            </a:ext>
          </a:extLst>
        </xdr:cNvPr>
        <xdr:cNvSpPr/>
      </xdr:nvSpPr>
      <xdr:spPr>
        <a:xfrm>
          <a:off x="10972800" y="7591425"/>
          <a:ext cx="2733675" cy="228600"/>
        </a:xfrm>
        <a:prstGeom prst="leftArrowCallout">
          <a:avLst>
            <a:gd name="adj1" fmla="val 25000"/>
            <a:gd name="adj2" fmla="val 25000"/>
            <a:gd name="adj3" fmla="val 25000"/>
            <a:gd name="adj4" fmla="val 94298"/>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プロジェクターを使用する場合「有」を選択</a:t>
          </a:r>
        </a:p>
      </xdr:txBody>
    </xdr:sp>
    <xdr:clientData/>
  </xdr:twoCellAnchor>
  <xdr:twoCellAnchor>
    <xdr:from>
      <xdr:col>19</xdr:col>
      <xdr:colOff>0</xdr:colOff>
      <xdr:row>27</xdr:row>
      <xdr:rowOff>0</xdr:rowOff>
    </xdr:from>
    <xdr:to>
      <xdr:col>22</xdr:col>
      <xdr:colOff>0</xdr:colOff>
      <xdr:row>28</xdr:row>
      <xdr:rowOff>0</xdr:rowOff>
    </xdr:to>
    <xdr:sp macro="" textlink="">
      <xdr:nvSpPr>
        <xdr:cNvPr id="14" name="吹き出し: 左矢印 13">
          <a:extLst>
            <a:ext uri="{FF2B5EF4-FFF2-40B4-BE49-F238E27FC236}">
              <a16:creationId xmlns:a16="http://schemas.microsoft.com/office/drawing/2014/main" id="{46B88264-818A-4C8F-8A3D-6EBAA29DBE0F}"/>
            </a:ext>
          </a:extLst>
        </xdr:cNvPr>
        <xdr:cNvSpPr/>
      </xdr:nvSpPr>
      <xdr:spPr>
        <a:xfrm>
          <a:off x="10972800" y="6448425"/>
          <a:ext cx="2733675" cy="228600"/>
        </a:xfrm>
        <a:prstGeom prst="leftArrowCallout">
          <a:avLst>
            <a:gd name="adj1" fmla="val 25000"/>
            <a:gd name="adj2" fmla="val 25000"/>
            <a:gd name="adj3" fmla="val 25000"/>
            <a:gd name="adj4" fmla="val 94298"/>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楽器（ドラム等）を使用する場合「有」を選択</a:t>
          </a:r>
        </a:p>
      </xdr:txBody>
    </xdr:sp>
    <xdr:clientData/>
  </xdr:twoCellAnchor>
  <xdr:twoCellAnchor>
    <xdr:from>
      <xdr:col>19</xdr:col>
      <xdr:colOff>0</xdr:colOff>
      <xdr:row>30</xdr:row>
      <xdr:rowOff>0</xdr:rowOff>
    </xdr:from>
    <xdr:to>
      <xdr:col>22</xdr:col>
      <xdr:colOff>0</xdr:colOff>
      <xdr:row>31</xdr:row>
      <xdr:rowOff>0</xdr:rowOff>
    </xdr:to>
    <xdr:sp macro="" textlink="">
      <xdr:nvSpPr>
        <xdr:cNvPr id="15" name="吹き出し: 左矢印 14">
          <a:extLst>
            <a:ext uri="{FF2B5EF4-FFF2-40B4-BE49-F238E27FC236}">
              <a16:creationId xmlns:a16="http://schemas.microsoft.com/office/drawing/2014/main" id="{68062EE1-C33F-419C-9963-B0C753D3ABB2}"/>
            </a:ext>
          </a:extLst>
        </xdr:cNvPr>
        <xdr:cNvSpPr/>
      </xdr:nvSpPr>
      <xdr:spPr>
        <a:xfrm>
          <a:off x="10972800" y="7134225"/>
          <a:ext cx="2733675" cy="228600"/>
        </a:xfrm>
        <a:prstGeom prst="leftArrowCallout">
          <a:avLst>
            <a:gd name="adj1" fmla="val 25000"/>
            <a:gd name="adj2" fmla="val 25000"/>
            <a:gd name="adj3" fmla="val 25000"/>
            <a:gd name="adj4" fmla="val 94298"/>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楽器（ピアノ）を使用する場合「有」を選択</a:t>
          </a:r>
        </a:p>
      </xdr:txBody>
    </xdr:sp>
    <xdr:clientData/>
  </xdr:twoCellAnchor>
  <xdr:oneCellAnchor>
    <xdr:from>
      <xdr:col>15</xdr:col>
      <xdr:colOff>47626</xdr:colOff>
      <xdr:row>0</xdr:row>
      <xdr:rowOff>19050</xdr:rowOff>
    </xdr:from>
    <xdr:ext cx="3600449" cy="571499"/>
    <xdr:sp macro="" textlink="">
      <xdr:nvSpPr>
        <xdr:cNvPr id="16" name="吹き出し: 角を丸めた四角形 15">
          <a:extLst>
            <a:ext uri="{FF2B5EF4-FFF2-40B4-BE49-F238E27FC236}">
              <a16:creationId xmlns:a16="http://schemas.microsoft.com/office/drawing/2014/main" id="{5DC70800-5993-4E6F-B585-4D4BA97C1143}"/>
            </a:ext>
          </a:extLst>
        </xdr:cNvPr>
        <xdr:cNvSpPr/>
      </xdr:nvSpPr>
      <xdr:spPr>
        <a:xfrm>
          <a:off x="8010526" y="19050"/>
          <a:ext cx="3600449" cy="571499"/>
        </a:xfrm>
        <a:prstGeom prst="wedgeRoundRectCallout">
          <a:avLst>
            <a:gd name="adj1" fmla="val -51118"/>
            <a:gd name="adj2" fmla="val 93924"/>
            <a:gd name="adj3" fmla="val 16667"/>
          </a:avLst>
        </a:prstGeom>
        <a:solidFill>
          <a:schemeClr val="bg1"/>
        </a:solidFill>
        <a:ln w="19050">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36000" tIns="0" rIns="0" bIns="0" rtlCol="0" anchor="t">
          <a:noAutofit/>
        </a:bodyPr>
        <a:lstStyle/>
        <a:p>
          <a:pPr algn="l"/>
          <a:r>
            <a:rPr kumimoji="1" lang="ja-JP" altLang="en-US" sz="1000" b="0">
              <a:solidFill>
                <a:sysClr val="windowText" lastClr="000000"/>
              </a:solidFill>
              <a:latin typeface="BIZ UDPゴシック" panose="020B0400000000000000" pitchFamily="50" charset="-128"/>
              <a:ea typeface="BIZ UDPゴシック" panose="020B0400000000000000" pitchFamily="50" charset="-128"/>
            </a:rPr>
            <a:t>印刷するときは</a:t>
          </a:r>
          <a:r>
            <a:rPr kumimoji="1" lang="ja-JP" altLang="en-US" sz="1000" b="0">
              <a:solidFill>
                <a:srgbClr val="FF0000"/>
              </a:solidFill>
              <a:latin typeface="BIZ UDPゴシック" panose="020B0400000000000000" pitchFamily="50" charset="-128"/>
              <a:ea typeface="BIZ UDPゴシック" panose="020B0400000000000000" pitchFamily="50" charset="-128"/>
            </a:rPr>
            <a:t>「両面印刷」</a:t>
          </a:r>
          <a:r>
            <a:rPr kumimoji="1" lang="ja-JP" altLang="en-US" sz="1000" b="0">
              <a:solidFill>
                <a:sysClr val="windowText" lastClr="000000"/>
              </a:solidFill>
              <a:latin typeface="BIZ UDPゴシック" panose="020B0400000000000000" pitchFamily="50" charset="-128"/>
              <a:ea typeface="BIZ UDPゴシック" panose="020B0400000000000000" pitchFamily="50" charset="-128"/>
            </a:rPr>
            <a:t>でお願いします</a:t>
          </a:r>
          <a:endParaRPr kumimoji="1" lang="en-US" altLang="ja-JP" sz="1000" b="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000" b="0">
              <a:solidFill>
                <a:srgbClr val="FF0000"/>
              </a:solidFill>
              <a:latin typeface="BIZ UDPゴシック" panose="020B0400000000000000" pitchFamily="50" charset="-128"/>
              <a:ea typeface="BIZ UDPゴシック" panose="020B0400000000000000" pitchFamily="50" charset="-128"/>
            </a:rPr>
            <a:t>※</a:t>
          </a:r>
          <a:r>
            <a:rPr kumimoji="1" lang="ja-JP" altLang="en-US" sz="1000" b="0">
              <a:solidFill>
                <a:srgbClr val="FF0000"/>
              </a:solidFill>
              <a:latin typeface="BIZ UDPゴシック" panose="020B0400000000000000" pitchFamily="50" charset="-128"/>
              <a:ea typeface="BIZ UDPゴシック" panose="020B0400000000000000" pitchFamily="50" charset="-128"/>
            </a:rPr>
            <a:t>白紙を節約しない設定で（「白紙節約する」のチェック外す）</a:t>
          </a:r>
          <a:endParaRPr kumimoji="1" lang="en-US" altLang="ja-JP" sz="1000" b="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000" b="0">
              <a:solidFill>
                <a:sysClr val="windowText" lastClr="000000"/>
              </a:solidFill>
              <a:latin typeface="BIZ UDPゴシック" panose="020B0400000000000000" pitchFamily="50" charset="-128"/>
              <a:ea typeface="BIZ UDPゴシック" panose="020B0400000000000000" pitchFamily="50" charset="-128"/>
            </a:rPr>
            <a:t>（申請書、許可書 各</a:t>
          </a:r>
          <a:r>
            <a:rPr kumimoji="1" lang="en-US" altLang="ja-JP" sz="1000" b="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000" b="0">
              <a:solidFill>
                <a:sysClr val="windowText" lastClr="000000"/>
              </a:solidFill>
              <a:latin typeface="BIZ UDPゴシック" panose="020B0400000000000000" pitchFamily="50" charset="-128"/>
              <a:ea typeface="BIZ UDPゴシック" panose="020B0400000000000000" pitchFamily="50" charset="-128"/>
            </a:rPr>
            <a:t>部出力される）</a:t>
          </a:r>
        </a:p>
      </xdr:txBody>
    </xdr:sp>
    <xdr:clientData/>
  </xdr:oneCellAnchor>
  <xdr:twoCellAnchor>
    <xdr:from>
      <xdr:col>19</xdr:col>
      <xdr:colOff>0</xdr:colOff>
      <xdr:row>26</xdr:row>
      <xdr:rowOff>0</xdr:rowOff>
    </xdr:from>
    <xdr:to>
      <xdr:col>23</xdr:col>
      <xdr:colOff>33337</xdr:colOff>
      <xdr:row>27</xdr:row>
      <xdr:rowOff>0</xdr:rowOff>
    </xdr:to>
    <xdr:sp macro="" textlink="">
      <xdr:nvSpPr>
        <xdr:cNvPr id="17" name="吹き出し: 左矢印 16">
          <a:extLst>
            <a:ext uri="{FF2B5EF4-FFF2-40B4-BE49-F238E27FC236}">
              <a16:creationId xmlns:a16="http://schemas.microsoft.com/office/drawing/2014/main" id="{59AA3E55-B44C-4D94-A48A-D511AD5A0293}"/>
            </a:ext>
          </a:extLst>
        </xdr:cNvPr>
        <xdr:cNvSpPr/>
      </xdr:nvSpPr>
      <xdr:spPr>
        <a:xfrm>
          <a:off x="10972800" y="6219825"/>
          <a:ext cx="3452812" cy="228600"/>
        </a:xfrm>
        <a:prstGeom prst="leftArrowCallout">
          <a:avLst>
            <a:gd name="adj1" fmla="val 25000"/>
            <a:gd name="adj2" fmla="val 25000"/>
            <a:gd name="adj3" fmla="val 25000"/>
            <a:gd name="adj4" fmla="val 95401"/>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音響機器</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ラック</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、ﾜｲﾔﾚｽﾏｲｸを使用する場合「有」を選択</a:t>
          </a:r>
        </a:p>
      </xdr:txBody>
    </xdr:sp>
    <xdr:clientData/>
  </xdr:twoCellAnchor>
  <xdr:twoCellAnchor>
    <xdr:from>
      <xdr:col>19</xdr:col>
      <xdr:colOff>0</xdr:colOff>
      <xdr:row>29</xdr:row>
      <xdr:rowOff>0</xdr:rowOff>
    </xdr:from>
    <xdr:to>
      <xdr:col>23</xdr:col>
      <xdr:colOff>33337</xdr:colOff>
      <xdr:row>30</xdr:row>
      <xdr:rowOff>0</xdr:rowOff>
    </xdr:to>
    <xdr:sp macro="" textlink="">
      <xdr:nvSpPr>
        <xdr:cNvPr id="18" name="吹き出し: 左矢印 17">
          <a:extLst>
            <a:ext uri="{FF2B5EF4-FFF2-40B4-BE49-F238E27FC236}">
              <a16:creationId xmlns:a16="http://schemas.microsoft.com/office/drawing/2014/main" id="{1842EDE8-12DF-433D-9308-81AE45E8FF06}"/>
            </a:ext>
          </a:extLst>
        </xdr:cNvPr>
        <xdr:cNvSpPr/>
      </xdr:nvSpPr>
      <xdr:spPr>
        <a:xfrm>
          <a:off x="10972800" y="6905625"/>
          <a:ext cx="3452812" cy="228600"/>
        </a:xfrm>
        <a:prstGeom prst="leftArrowCallout">
          <a:avLst>
            <a:gd name="adj1" fmla="val 25000"/>
            <a:gd name="adj2" fmla="val 25000"/>
            <a:gd name="adj3" fmla="val 25000"/>
            <a:gd name="adj4" fmla="val 95401"/>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音響機器</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ラック</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、ﾜｲﾔﾚｽﾏｲｸを使用する場合「有」を選択</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13</xdr:col>
      <xdr:colOff>0</xdr:colOff>
      <xdr:row>20</xdr:row>
      <xdr:rowOff>0</xdr:rowOff>
    </xdr:from>
    <xdr:ext cx="347663" cy="66675"/>
    <xdr:sp macro="" textlink="">
      <xdr:nvSpPr>
        <xdr:cNvPr id="2" name="テキスト ボックス 1">
          <a:extLst>
            <a:ext uri="{FF2B5EF4-FFF2-40B4-BE49-F238E27FC236}">
              <a16:creationId xmlns:a16="http://schemas.microsoft.com/office/drawing/2014/main" id="{E86F1997-89FE-4532-B2F6-DCF00ACDC307}"/>
            </a:ext>
          </a:extLst>
        </xdr:cNvPr>
        <xdr:cNvSpPr txBox="1"/>
      </xdr:nvSpPr>
      <xdr:spPr>
        <a:xfrm>
          <a:off x="6229350" y="4848225"/>
          <a:ext cx="347663" cy="66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36000" tIns="0" rIns="0" bIns="0" rtlCol="0" anchor="t">
          <a:noAutofit/>
        </a:bodyPr>
        <a:lstStyle/>
        <a:p>
          <a:r>
            <a:rPr kumimoji="1" lang="ja-JP" altLang="en-US" sz="600">
              <a:latin typeface="MS UI Gothic" panose="020B0600070205080204" pitchFamily="50" charset="-128"/>
              <a:ea typeface="MS UI Gothic" panose="020B0600070205080204" pitchFamily="50" charset="-128"/>
            </a:rPr>
            <a:t>基本料の</a:t>
          </a:r>
          <a:r>
            <a:rPr kumimoji="1" lang="en-US" altLang="ja-JP" sz="600">
              <a:latin typeface="MS UI Gothic" panose="020B0600070205080204" pitchFamily="50" charset="-128"/>
              <a:ea typeface="MS UI Gothic" panose="020B0600070205080204" pitchFamily="50" charset="-128"/>
            </a:rPr>
            <a:t>3/10</a:t>
          </a:r>
          <a:endParaRPr kumimoji="1" lang="ja-JP" altLang="en-US" sz="600">
            <a:latin typeface="MS UI Gothic" panose="020B0600070205080204" pitchFamily="50" charset="-128"/>
            <a:ea typeface="MS UI Gothic" panose="020B0600070205080204" pitchFamily="50" charset="-128"/>
          </a:endParaRPr>
        </a:p>
      </xdr:txBody>
    </xdr:sp>
    <xdr:clientData/>
  </xdr:oneCellAnchor>
  <xdr:oneCellAnchor>
    <xdr:from>
      <xdr:col>13</xdr:col>
      <xdr:colOff>0</xdr:colOff>
      <xdr:row>72</xdr:row>
      <xdr:rowOff>0</xdr:rowOff>
    </xdr:from>
    <xdr:ext cx="347663" cy="66675"/>
    <xdr:sp macro="" textlink="">
      <xdr:nvSpPr>
        <xdr:cNvPr id="3" name="テキスト ボックス 2">
          <a:extLst>
            <a:ext uri="{FF2B5EF4-FFF2-40B4-BE49-F238E27FC236}">
              <a16:creationId xmlns:a16="http://schemas.microsoft.com/office/drawing/2014/main" id="{2674A8A7-49EC-4057-AB7F-FCD6586EB7FB}"/>
            </a:ext>
          </a:extLst>
        </xdr:cNvPr>
        <xdr:cNvSpPr txBox="1"/>
      </xdr:nvSpPr>
      <xdr:spPr>
        <a:xfrm>
          <a:off x="6229350" y="16916400"/>
          <a:ext cx="347663" cy="666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36000" tIns="0" rIns="0" bIns="0" rtlCol="0" anchor="t">
          <a:noAutofit/>
        </a:bodyPr>
        <a:lstStyle/>
        <a:p>
          <a:r>
            <a:rPr kumimoji="1" lang="ja-JP" altLang="en-US" sz="600">
              <a:latin typeface="MS UI Gothic" panose="020B0600070205080204" pitchFamily="50" charset="-128"/>
              <a:ea typeface="MS UI Gothic" panose="020B0600070205080204" pitchFamily="50" charset="-128"/>
            </a:rPr>
            <a:t>基本料の</a:t>
          </a:r>
          <a:r>
            <a:rPr kumimoji="1" lang="en-US" altLang="ja-JP" sz="600">
              <a:latin typeface="MS UI Gothic" panose="020B0600070205080204" pitchFamily="50" charset="-128"/>
              <a:ea typeface="MS UI Gothic" panose="020B0600070205080204" pitchFamily="50" charset="-128"/>
            </a:rPr>
            <a:t>3/10</a:t>
          </a:r>
          <a:endParaRPr kumimoji="1" lang="ja-JP" altLang="en-US" sz="600">
            <a:latin typeface="MS UI Gothic" panose="020B0600070205080204" pitchFamily="50" charset="-128"/>
            <a:ea typeface="MS UI Gothic" panose="020B0600070205080204" pitchFamily="50" charset="-128"/>
          </a:endParaRPr>
        </a:p>
      </xdr:txBody>
    </xdr:sp>
    <xdr:clientData/>
  </xdr:oneCellAnchor>
  <xdr:oneCellAnchor>
    <xdr:from>
      <xdr:col>7</xdr:col>
      <xdr:colOff>0</xdr:colOff>
      <xdr:row>6</xdr:row>
      <xdr:rowOff>201782</xdr:rowOff>
    </xdr:from>
    <xdr:ext cx="347663" cy="107282"/>
    <xdr:sp macro="" textlink="">
      <xdr:nvSpPr>
        <xdr:cNvPr id="4" name="テキスト ボックス 3">
          <a:extLst>
            <a:ext uri="{FF2B5EF4-FFF2-40B4-BE49-F238E27FC236}">
              <a16:creationId xmlns:a16="http://schemas.microsoft.com/office/drawing/2014/main" id="{0F1B17F2-22A1-444D-87E3-D93EABEBB89D}"/>
            </a:ext>
          </a:extLst>
        </xdr:cNvPr>
        <xdr:cNvSpPr txBox="1"/>
      </xdr:nvSpPr>
      <xdr:spPr>
        <a:xfrm>
          <a:off x="3409950" y="1763882"/>
          <a:ext cx="347663" cy="1072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36000" tIns="0" rIns="0" bIns="0" rtlCol="0" anchor="t">
          <a:noAutofit/>
        </a:bodyPr>
        <a:lstStyle/>
        <a:p>
          <a:r>
            <a:rPr kumimoji="1" lang="ja-JP" altLang="en-US" sz="600">
              <a:latin typeface="MS UI Gothic" panose="020B0600070205080204" pitchFamily="50" charset="-128"/>
              <a:ea typeface="MS UI Gothic" panose="020B0600070205080204" pitchFamily="50" charset="-128"/>
            </a:rPr>
            <a:t>（名称及び代表者名）</a:t>
          </a:r>
        </a:p>
      </xdr:txBody>
    </xdr:sp>
    <xdr:clientData/>
  </xdr:oneCellAnchor>
  <xdr:oneCellAnchor>
    <xdr:from>
      <xdr:col>7</xdr:col>
      <xdr:colOff>0</xdr:colOff>
      <xdr:row>5</xdr:row>
      <xdr:rowOff>167941</xdr:rowOff>
    </xdr:from>
    <xdr:ext cx="347663" cy="107282"/>
    <xdr:sp macro="" textlink="">
      <xdr:nvSpPr>
        <xdr:cNvPr id="5" name="テキスト ボックス 4">
          <a:extLst>
            <a:ext uri="{FF2B5EF4-FFF2-40B4-BE49-F238E27FC236}">
              <a16:creationId xmlns:a16="http://schemas.microsoft.com/office/drawing/2014/main" id="{E3261524-1C63-4B4F-AE12-40AA6C50D3A8}"/>
            </a:ext>
          </a:extLst>
        </xdr:cNvPr>
        <xdr:cNvSpPr txBox="1"/>
      </xdr:nvSpPr>
      <xdr:spPr>
        <a:xfrm>
          <a:off x="3409950" y="1434766"/>
          <a:ext cx="347663" cy="1072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36000" tIns="0" rIns="0" bIns="0" rtlCol="0" anchor="t">
          <a:noAutofit/>
        </a:bodyPr>
        <a:lstStyle/>
        <a:p>
          <a:r>
            <a:rPr kumimoji="1" lang="ja-JP" altLang="en-US" sz="700">
              <a:latin typeface="MS UI Gothic" panose="020B0600070205080204" pitchFamily="50" charset="-128"/>
              <a:ea typeface="MS UI Gothic" panose="020B0600070205080204" pitchFamily="50" charset="-128"/>
            </a:rPr>
            <a:t>（所在地）</a:t>
          </a:r>
        </a:p>
      </xdr:txBody>
    </xdr:sp>
    <xdr:clientData/>
  </xdr:oneCellAnchor>
  <xdr:oneCellAnchor>
    <xdr:from>
      <xdr:col>7</xdr:col>
      <xdr:colOff>0</xdr:colOff>
      <xdr:row>58</xdr:row>
      <xdr:rowOff>201782</xdr:rowOff>
    </xdr:from>
    <xdr:ext cx="347663" cy="107282"/>
    <xdr:sp macro="" textlink="">
      <xdr:nvSpPr>
        <xdr:cNvPr id="6" name="テキスト ボックス 5">
          <a:extLst>
            <a:ext uri="{FF2B5EF4-FFF2-40B4-BE49-F238E27FC236}">
              <a16:creationId xmlns:a16="http://schemas.microsoft.com/office/drawing/2014/main" id="{B3F78D84-154A-46B2-9EBA-0C6484D335AB}"/>
            </a:ext>
          </a:extLst>
        </xdr:cNvPr>
        <xdr:cNvSpPr txBox="1"/>
      </xdr:nvSpPr>
      <xdr:spPr>
        <a:xfrm>
          <a:off x="3409950" y="13832057"/>
          <a:ext cx="347663" cy="1072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36000" tIns="0" rIns="0" bIns="0" rtlCol="0" anchor="t">
          <a:noAutofit/>
        </a:bodyPr>
        <a:lstStyle/>
        <a:p>
          <a:r>
            <a:rPr kumimoji="1" lang="ja-JP" altLang="en-US" sz="600">
              <a:latin typeface="MS UI Gothic" panose="020B0600070205080204" pitchFamily="50" charset="-128"/>
              <a:ea typeface="MS UI Gothic" panose="020B0600070205080204" pitchFamily="50" charset="-128"/>
            </a:rPr>
            <a:t>（名称及び代表者名）</a:t>
          </a:r>
        </a:p>
      </xdr:txBody>
    </xdr:sp>
    <xdr:clientData/>
  </xdr:oneCellAnchor>
  <xdr:oneCellAnchor>
    <xdr:from>
      <xdr:col>7</xdr:col>
      <xdr:colOff>0</xdr:colOff>
      <xdr:row>57</xdr:row>
      <xdr:rowOff>167941</xdr:rowOff>
    </xdr:from>
    <xdr:ext cx="347663" cy="107282"/>
    <xdr:sp macro="" textlink="">
      <xdr:nvSpPr>
        <xdr:cNvPr id="7" name="テキスト ボックス 6">
          <a:extLst>
            <a:ext uri="{FF2B5EF4-FFF2-40B4-BE49-F238E27FC236}">
              <a16:creationId xmlns:a16="http://schemas.microsoft.com/office/drawing/2014/main" id="{32ED3376-3D1F-40B4-8074-4AC96B266C2C}"/>
            </a:ext>
          </a:extLst>
        </xdr:cNvPr>
        <xdr:cNvSpPr txBox="1"/>
      </xdr:nvSpPr>
      <xdr:spPr>
        <a:xfrm>
          <a:off x="3409950" y="13502941"/>
          <a:ext cx="347663" cy="107282"/>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lIns="36000" tIns="0" rIns="0" bIns="0" rtlCol="0" anchor="t">
          <a:noAutofit/>
        </a:bodyPr>
        <a:lstStyle/>
        <a:p>
          <a:r>
            <a:rPr kumimoji="1" lang="ja-JP" altLang="en-US" sz="700">
              <a:latin typeface="MS UI Gothic" panose="020B0600070205080204" pitchFamily="50" charset="-128"/>
              <a:ea typeface="MS UI Gothic" panose="020B0600070205080204" pitchFamily="50" charset="-128"/>
            </a:rPr>
            <a:t>（所在地）</a:t>
          </a:r>
        </a:p>
      </xdr:txBody>
    </xdr:sp>
    <xdr:clientData/>
  </xdr:oneCellAnchor>
  <xdr:oneCellAnchor>
    <xdr:from>
      <xdr:col>22</xdr:col>
      <xdr:colOff>457201</xdr:colOff>
      <xdr:row>17</xdr:row>
      <xdr:rowOff>137527</xdr:rowOff>
    </xdr:from>
    <xdr:ext cx="1466849" cy="553343"/>
    <xdr:sp macro="" textlink="">
      <xdr:nvSpPr>
        <xdr:cNvPr id="8" name="吹き出し: 角を丸めた四角形 7">
          <a:extLst>
            <a:ext uri="{FF2B5EF4-FFF2-40B4-BE49-F238E27FC236}">
              <a16:creationId xmlns:a16="http://schemas.microsoft.com/office/drawing/2014/main" id="{C16EA25D-7233-4134-9F63-96DACB474AD9}"/>
            </a:ext>
          </a:extLst>
        </xdr:cNvPr>
        <xdr:cNvSpPr/>
      </xdr:nvSpPr>
      <xdr:spPr>
        <a:xfrm>
          <a:off x="14163676" y="4109452"/>
          <a:ext cx="1466849" cy="553343"/>
        </a:xfrm>
        <a:prstGeom prst="wedgeRoundRectCallout">
          <a:avLst>
            <a:gd name="adj1" fmla="val -37745"/>
            <a:gd name="adj2" fmla="val 80044"/>
            <a:gd name="adj3" fmla="val 16667"/>
          </a:avLst>
        </a:prstGeom>
        <a:solidFill>
          <a:schemeClr val="bg1"/>
        </a:solidFill>
        <a:ln w="19050">
          <a:solidFill>
            <a:srgbClr val="00206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lIns="36000" tIns="0" rIns="0" bIns="0" rtlCol="0" anchor="t">
          <a:spAutoFit/>
        </a:bodyPr>
        <a:lstStyle/>
        <a:p>
          <a:pPr algn="l"/>
          <a:r>
            <a:rPr kumimoji="1" lang="ja-JP" altLang="en-US" sz="1000" b="0">
              <a:solidFill>
                <a:sysClr val="windowText" lastClr="000000"/>
              </a:solidFill>
              <a:effectLst/>
              <a:latin typeface="BIZ UDPゴシック" panose="020B0400000000000000" pitchFamily="50" charset="-128"/>
              <a:ea typeface="BIZ UDPゴシック" panose="020B0400000000000000" pitchFamily="50" charset="-128"/>
              <a:cs typeface="+mn-cs"/>
            </a:rPr>
            <a:t>使用月が</a:t>
          </a:r>
          <a:r>
            <a:rPr kumimoji="1" lang="en-US"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rPr>
            <a:t>7</a:t>
          </a:r>
          <a:r>
            <a:rPr kumimoji="1" lang="ja-JP" altLang="en-US" sz="1000" b="0">
              <a:solidFill>
                <a:sysClr val="windowText" lastClr="000000"/>
              </a:solidFill>
              <a:effectLst/>
              <a:latin typeface="BIZ UDPゴシック" panose="020B0400000000000000" pitchFamily="50" charset="-128"/>
              <a:ea typeface="BIZ UDPゴシック" panose="020B0400000000000000" pitchFamily="50" charset="-128"/>
              <a:cs typeface="+mn-cs"/>
            </a:rPr>
            <a:t>月～</a:t>
          </a:r>
          <a:r>
            <a:rPr kumimoji="1" lang="en-US"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rPr>
            <a:t>9</a:t>
          </a:r>
          <a:r>
            <a:rPr kumimoji="1" lang="ja-JP" altLang="en-US" sz="1000" b="0">
              <a:solidFill>
                <a:sysClr val="windowText" lastClr="000000"/>
              </a:solidFill>
              <a:effectLst/>
              <a:latin typeface="BIZ UDPゴシック" panose="020B0400000000000000" pitchFamily="50" charset="-128"/>
              <a:ea typeface="BIZ UDPゴシック" panose="020B0400000000000000" pitchFamily="50" charset="-128"/>
              <a:cs typeface="+mn-cs"/>
            </a:rPr>
            <a:t>月、</a:t>
          </a:r>
          <a:endParaRPr kumimoji="1" lang="en-US"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en-US"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rPr>
            <a:t>12</a:t>
          </a:r>
          <a:r>
            <a:rPr kumimoji="1" lang="ja-JP" altLang="en-US" sz="1000" b="0">
              <a:solidFill>
                <a:sysClr val="windowText" lastClr="000000"/>
              </a:solidFill>
              <a:effectLst/>
              <a:latin typeface="BIZ UDPゴシック" panose="020B0400000000000000" pitchFamily="50" charset="-128"/>
              <a:ea typeface="BIZ UDPゴシック" panose="020B0400000000000000" pitchFamily="50" charset="-128"/>
              <a:cs typeface="+mn-cs"/>
            </a:rPr>
            <a:t>月～</a:t>
          </a:r>
          <a:r>
            <a:rPr kumimoji="1" lang="en-US"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rPr>
            <a:t>3</a:t>
          </a:r>
          <a:r>
            <a:rPr kumimoji="1" lang="ja-JP" altLang="en-US" sz="1000" b="0">
              <a:solidFill>
                <a:sysClr val="windowText" lastClr="000000"/>
              </a:solidFill>
              <a:effectLst/>
              <a:latin typeface="BIZ UDPゴシック" panose="020B0400000000000000" pitchFamily="50" charset="-128"/>
              <a:ea typeface="BIZ UDPゴシック" panose="020B0400000000000000" pitchFamily="50" charset="-128"/>
              <a:cs typeface="+mn-cs"/>
            </a:rPr>
            <a:t>月のときは</a:t>
          </a:r>
          <a:endParaRPr kumimoji="1" lang="en-US"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endParaRPr>
        </a:p>
        <a:p>
          <a:pPr algn="l"/>
          <a:r>
            <a:rPr kumimoji="1" lang="ja-JP" altLang="ja-JP" sz="1000" b="0">
              <a:solidFill>
                <a:sysClr val="windowText" lastClr="000000"/>
              </a:solidFill>
              <a:effectLst/>
              <a:latin typeface="BIZ UDPゴシック" panose="020B0400000000000000" pitchFamily="50" charset="-128"/>
              <a:ea typeface="BIZ UDPゴシック" panose="020B0400000000000000" pitchFamily="50" charset="-128"/>
              <a:cs typeface="+mn-cs"/>
            </a:rPr>
            <a:t>「有」を選択</a:t>
          </a:r>
          <a:r>
            <a:rPr kumimoji="1" lang="ja-JP" altLang="en-US" sz="1000" b="0">
              <a:solidFill>
                <a:sysClr val="windowText" lastClr="000000"/>
              </a:solidFill>
              <a:effectLst/>
              <a:latin typeface="BIZ UDPゴシック" panose="020B0400000000000000" pitchFamily="50" charset="-128"/>
              <a:ea typeface="BIZ UDPゴシック" panose="020B0400000000000000" pitchFamily="50" charset="-128"/>
              <a:cs typeface="+mn-cs"/>
            </a:rPr>
            <a:t>（自動入力）</a:t>
          </a:r>
          <a:endParaRPr kumimoji="1" lang="ja-JP" altLang="en-US" sz="1000" b="0">
            <a:solidFill>
              <a:sysClr val="windowText" lastClr="000000"/>
            </a:solidFill>
            <a:latin typeface="BIZ UDPゴシック" panose="020B0400000000000000" pitchFamily="50" charset="-128"/>
            <a:ea typeface="BIZ UDPゴシック" panose="020B0400000000000000" pitchFamily="50" charset="-128"/>
          </a:endParaRPr>
        </a:p>
      </xdr:txBody>
    </xdr:sp>
    <xdr:clientData/>
  </xdr:oneCellAnchor>
  <xdr:twoCellAnchor>
    <xdr:from>
      <xdr:col>19</xdr:col>
      <xdr:colOff>0</xdr:colOff>
      <xdr:row>23</xdr:row>
      <xdr:rowOff>0</xdr:rowOff>
    </xdr:from>
    <xdr:to>
      <xdr:col>22</xdr:col>
      <xdr:colOff>0</xdr:colOff>
      <xdr:row>24</xdr:row>
      <xdr:rowOff>0</xdr:rowOff>
    </xdr:to>
    <xdr:sp macro="" textlink="">
      <xdr:nvSpPr>
        <xdr:cNvPr id="10" name="吹き出し: 左矢印 9">
          <a:extLst>
            <a:ext uri="{FF2B5EF4-FFF2-40B4-BE49-F238E27FC236}">
              <a16:creationId xmlns:a16="http://schemas.microsoft.com/office/drawing/2014/main" id="{5F739509-A775-49F3-A7DC-8F0EBA85B22B}"/>
            </a:ext>
          </a:extLst>
        </xdr:cNvPr>
        <xdr:cNvSpPr/>
      </xdr:nvSpPr>
      <xdr:spPr>
        <a:xfrm>
          <a:off x="10972800" y="5534025"/>
          <a:ext cx="2733675" cy="228600"/>
        </a:xfrm>
        <a:prstGeom prst="leftArrowCallout">
          <a:avLst>
            <a:gd name="adj1" fmla="val 25000"/>
            <a:gd name="adj2" fmla="val 25000"/>
            <a:gd name="adj3" fmla="val 25000"/>
            <a:gd name="adj4" fmla="val 94298"/>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プロジェクターを使用する場合「有」を選択</a:t>
          </a:r>
        </a:p>
      </xdr:txBody>
    </xdr:sp>
    <xdr:clientData/>
  </xdr:twoCellAnchor>
  <xdr:twoCellAnchor>
    <xdr:from>
      <xdr:col>19</xdr:col>
      <xdr:colOff>0</xdr:colOff>
      <xdr:row>24</xdr:row>
      <xdr:rowOff>1</xdr:rowOff>
    </xdr:from>
    <xdr:to>
      <xdr:col>22</xdr:col>
      <xdr:colOff>290513</xdr:colOff>
      <xdr:row>25</xdr:row>
      <xdr:rowOff>1</xdr:rowOff>
    </xdr:to>
    <xdr:sp macro="" textlink="">
      <xdr:nvSpPr>
        <xdr:cNvPr id="12" name="吹き出し: 左矢印 11">
          <a:extLst>
            <a:ext uri="{FF2B5EF4-FFF2-40B4-BE49-F238E27FC236}">
              <a16:creationId xmlns:a16="http://schemas.microsoft.com/office/drawing/2014/main" id="{0AE2EEDF-ADB0-485E-9CB7-F01528BE57B7}"/>
            </a:ext>
          </a:extLst>
        </xdr:cNvPr>
        <xdr:cNvSpPr/>
      </xdr:nvSpPr>
      <xdr:spPr>
        <a:xfrm>
          <a:off x="10972800" y="5762626"/>
          <a:ext cx="3024188" cy="228600"/>
        </a:xfrm>
        <a:prstGeom prst="leftArrowCallout">
          <a:avLst>
            <a:gd name="adj1" fmla="val 25000"/>
            <a:gd name="adj2" fmla="val 25000"/>
            <a:gd name="adj3" fmla="val 25000"/>
            <a:gd name="adj4" fmla="val 94770"/>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舞台反響板を使用（展開）する場合「有」を選択</a:t>
          </a:r>
        </a:p>
      </xdr:txBody>
    </xdr:sp>
    <xdr:clientData/>
  </xdr:twoCellAnchor>
  <xdr:twoCellAnchor>
    <xdr:from>
      <xdr:col>19</xdr:col>
      <xdr:colOff>0</xdr:colOff>
      <xdr:row>32</xdr:row>
      <xdr:rowOff>0</xdr:rowOff>
    </xdr:from>
    <xdr:to>
      <xdr:col>22</xdr:col>
      <xdr:colOff>0</xdr:colOff>
      <xdr:row>33</xdr:row>
      <xdr:rowOff>0</xdr:rowOff>
    </xdr:to>
    <xdr:sp macro="" textlink="">
      <xdr:nvSpPr>
        <xdr:cNvPr id="13" name="吹き出し: 左矢印 12">
          <a:extLst>
            <a:ext uri="{FF2B5EF4-FFF2-40B4-BE49-F238E27FC236}">
              <a16:creationId xmlns:a16="http://schemas.microsoft.com/office/drawing/2014/main" id="{1AD65709-72D2-4B9A-B209-42FBF85459E9}"/>
            </a:ext>
          </a:extLst>
        </xdr:cNvPr>
        <xdr:cNvSpPr/>
      </xdr:nvSpPr>
      <xdr:spPr>
        <a:xfrm>
          <a:off x="10972800" y="7591425"/>
          <a:ext cx="2733675" cy="228600"/>
        </a:xfrm>
        <a:prstGeom prst="leftArrowCallout">
          <a:avLst>
            <a:gd name="adj1" fmla="val 25000"/>
            <a:gd name="adj2" fmla="val 25000"/>
            <a:gd name="adj3" fmla="val 25000"/>
            <a:gd name="adj4" fmla="val 94298"/>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プロジェクターを使用する場合「有」を選択</a:t>
          </a:r>
        </a:p>
      </xdr:txBody>
    </xdr:sp>
    <xdr:clientData/>
  </xdr:twoCellAnchor>
  <xdr:twoCellAnchor>
    <xdr:from>
      <xdr:col>19</xdr:col>
      <xdr:colOff>0</xdr:colOff>
      <xdr:row>27</xdr:row>
      <xdr:rowOff>0</xdr:rowOff>
    </xdr:from>
    <xdr:to>
      <xdr:col>22</xdr:col>
      <xdr:colOff>0</xdr:colOff>
      <xdr:row>28</xdr:row>
      <xdr:rowOff>0</xdr:rowOff>
    </xdr:to>
    <xdr:sp macro="" textlink="">
      <xdr:nvSpPr>
        <xdr:cNvPr id="14" name="吹き出し: 左矢印 13">
          <a:extLst>
            <a:ext uri="{FF2B5EF4-FFF2-40B4-BE49-F238E27FC236}">
              <a16:creationId xmlns:a16="http://schemas.microsoft.com/office/drawing/2014/main" id="{B1E74D68-10A3-42D1-8694-E74D9FAE69A3}"/>
            </a:ext>
          </a:extLst>
        </xdr:cNvPr>
        <xdr:cNvSpPr/>
      </xdr:nvSpPr>
      <xdr:spPr>
        <a:xfrm>
          <a:off x="10972800" y="6448425"/>
          <a:ext cx="2733675" cy="228600"/>
        </a:xfrm>
        <a:prstGeom prst="leftArrowCallout">
          <a:avLst>
            <a:gd name="adj1" fmla="val 25000"/>
            <a:gd name="adj2" fmla="val 25000"/>
            <a:gd name="adj3" fmla="val 25000"/>
            <a:gd name="adj4" fmla="val 94298"/>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楽器（ドラム等）を使用する場合「有」を選択</a:t>
          </a:r>
        </a:p>
      </xdr:txBody>
    </xdr:sp>
    <xdr:clientData/>
  </xdr:twoCellAnchor>
  <xdr:twoCellAnchor>
    <xdr:from>
      <xdr:col>19</xdr:col>
      <xdr:colOff>0</xdr:colOff>
      <xdr:row>30</xdr:row>
      <xdr:rowOff>0</xdr:rowOff>
    </xdr:from>
    <xdr:to>
      <xdr:col>22</xdr:col>
      <xdr:colOff>0</xdr:colOff>
      <xdr:row>31</xdr:row>
      <xdr:rowOff>0</xdr:rowOff>
    </xdr:to>
    <xdr:sp macro="" textlink="">
      <xdr:nvSpPr>
        <xdr:cNvPr id="15" name="吹き出し: 左矢印 14">
          <a:extLst>
            <a:ext uri="{FF2B5EF4-FFF2-40B4-BE49-F238E27FC236}">
              <a16:creationId xmlns:a16="http://schemas.microsoft.com/office/drawing/2014/main" id="{9D27C5D2-3E94-4475-A79B-A217D9B177F8}"/>
            </a:ext>
          </a:extLst>
        </xdr:cNvPr>
        <xdr:cNvSpPr/>
      </xdr:nvSpPr>
      <xdr:spPr>
        <a:xfrm>
          <a:off x="10972800" y="7134225"/>
          <a:ext cx="2733675" cy="228600"/>
        </a:xfrm>
        <a:prstGeom prst="leftArrowCallout">
          <a:avLst>
            <a:gd name="adj1" fmla="val 25000"/>
            <a:gd name="adj2" fmla="val 25000"/>
            <a:gd name="adj3" fmla="val 25000"/>
            <a:gd name="adj4" fmla="val 94298"/>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楽器（ピアノ）を使用する場合「有」を選択</a:t>
          </a:r>
        </a:p>
      </xdr:txBody>
    </xdr:sp>
    <xdr:clientData/>
  </xdr:twoCellAnchor>
  <xdr:twoCellAnchor>
    <xdr:from>
      <xdr:col>19</xdr:col>
      <xdr:colOff>0</xdr:colOff>
      <xdr:row>26</xdr:row>
      <xdr:rowOff>0</xdr:rowOff>
    </xdr:from>
    <xdr:to>
      <xdr:col>23</xdr:col>
      <xdr:colOff>33337</xdr:colOff>
      <xdr:row>27</xdr:row>
      <xdr:rowOff>0</xdr:rowOff>
    </xdr:to>
    <xdr:sp macro="" textlink="">
      <xdr:nvSpPr>
        <xdr:cNvPr id="17" name="吹き出し: 左矢印 16">
          <a:extLst>
            <a:ext uri="{FF2B5EF4-FFF2-40B4-BE49-F238E27FC236}">
              <a16:creationId xmlns:a16="http://schemas.microsoft.com/office/drawing/2014/main" id="{CED3EB79-45FA-4431-8F40-B0D1C1527A8E}"/>
            </a:ext>
          </a:extLst>
        </xdr:cNvPr>
        <xdr:cNvSpPr/>
      </xdr:nvSpPr>
      <xdr:spPr>
        <a:xfrm>
          <a:off x="10972800" y="6219825"/>
          <a:ext cx="3452812" cy="228600"/>
        </a:xfrm>
        <a:prstGeom prst="leftArrowCallout">
          <a:avLst>
            <a:gd name="adj1" fmla="val 25000"/>
            <a:gd name="adj2" fmla="val 25000"/>
            <a:gd name="adj3" fmla="val 25000"/>
            <a:gd name="adj4" fmla="val 95401"/>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音響機器</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ラック</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、ﾜｲﾔﾚｽﾏｲｸを使用する場合「有」を選択</a:t>
          </a:r>
        </a:p>
      </xdr:txBody>
    </xdr:sp>
    <xdr:clientData/>
  </xdr:twoCellAnchor>
  <xdr:twoCellAnchor>
    <xdr:from>
      <xdr:col>19</xdr:col>
      <xdr:colOff>0</xdr:colOff>
      <xdr:row>29</xdr:row>
      <xdr:rowOff>0</xdr:rowOff>
    </xdr:from>
    <xdr:to>
      <xdr:col>23</xdr:col>
      <xdr:colOff>33337</xdr:colOff>
      <xdr:row>30</xdr:row>
      <xdr:rowOff>0</xdr:rowOff>
    </xdr:to>
    <xdr:sp macro="" textlink="">
      <xdr:nvSpPr>
        <xdr:cNvPr id="18" name="吹き出し: 左矢印 17">
          <a:extLst>
            <a:ext uri="{FF2B5EF4-FFF2-40B4-BE49-F238E27FC236}">
              <a16:creationId xmlns:a16="http://schemas.microsoft.com/office/drawing/2014/main" id="{9DA30AB9-902A-4FF4-A6AC-52903B21407D}"/>
            </a:ext>
          </a:extLst>
        </xdr:cNvPr>
        <xdr:cNvSpPr/>
      </xdr:nvSpPr>
      <xdr:spPr>
        <a:xfrm>
          <a:off x="10972800" y="6905625"/>
          <a:ext cx="3452812" cy="228600"/>
        </a:xfrm>
        <a:prstGeom prst="leftArrowCallout">
          <a:avLst>
            <a:gd name="adj1" fmla="val 25000"/>
            <a:gd name="adj2" fmla="val 25000"/>
            <a:gd name="adj3" fmla="val 25000"/>
            <a:gd name="adj4" fmla="val 95401"/>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音響機器</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ラック</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、ﾜｲﾔﾚｽﾏｲｸを使用する場合「有」を選択</a:t>
          </a:r>
        </a:p>
      </xdr:txBody>
    </xdr:sp>
    <xdr:clientData/>
  </xdr:twoCellAnchor>
  <xdr:twoCellAnchor>
    <xdr:from>
      <xdr:col>19</xdr:col>
      <xdr:colOff>0</xdr:colOff>
      <xdr:row>21</xdr:row>
      <xdr:rowOff>0</xdr:rowOff>
    </xdr:from>
    <xdr:to>
      <xdr:col>28</xdr:col>
      <xdr:colOff>295276</xdr:colOff>
      <xdr:row>22</xdr:row>
      <xdr:rowOff>1</xdr:rowOff>
    </xdr:to>
    <xdr:sp macro="" textlink="">
      <xdr:nvSpPr>
        <xdr:cNvPr id="16" name="吹き出し: 左矢印 15">
          <a:extLst>
            <a:ext uri="{FF2B5EF4-FFF2-40B4-BE49-F238E27FC236}">
              <a16:creationId xmlns:a16="http://schemas.microsoft.com/office/drawing/2014/main" id="{0C2B73A2-297C-433D-86C6-F523299CCA69}"/>
            </a:ext>
          </a:extLst>
        </xdr:cNvPr>
        <xdr:cNvSpPr/>
      </xdr:nvSpPr>
      <xdr:spPr>
        <a:xfrm>
          <a:off x="10972800" y="5076825"/>
          <a:ext cx="6629401" cy="228601"/>
        </a:xfrm>
        <a:prstGeom prst="leftArrowCallout">
          <a:avLst>
            <a:gd name="adj1" fmla="val 25000"/>
            <a:gd name="adj2" fmla="val 25000"/>
            <a:gd name="adj3" fmla="val 25000"/>
            <a:gd name="adj4" fmla="val 97678"/>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特殊な照明操作を行う場合「有」を</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選択</a:t>
          </a:r>
          <a:r>
            <a:rPr kumimoji="1" lang="ja-JP" altLang="ja-JP" sz="1000">
              <a:solidFill>
                <a:sysClr val="windowText" lastClr="000000"/>
              </a:solidFill>
              <a:latin typeface="BIZ UDPゴシック" panose="020B0400000000000000" pitchFamily="50" charset="-128"/>
              <a:ea typeface="BIZ UDPゴシック" panose="020B0400000000000000" pitchFamily="50" charset="-128"/>
              <a:cs typeface="+mn-cs"/>
            </a:rPr>
            <a:t>（調整室の調光卓を使用する）</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　</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cs typeface="+mn-cs"/>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通常</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照明のみ使用の場合は「無」を選択</a:t>
          </a:r>
        </a:p>
      </xdr:txBody>
    </xdr:sp>
    <xdr:clientData/>
  </xdr:twoCellAnchor>
  <xdr:twoCellAnchor>
    <xdr:from>
      <xdr:col>19</xdr:col>
      <xdr:colOff>0</xdr:colOff>
      <xdr:row>22</xdr:row>
      <xdr:rowOff>0</xdr:rowOff>
    </xdr:from>
    <xdr:to>
      <xdr:col>31</xdr:col>
      <xdr:colOff>561977</xdr:colOff>
      <xdr:row>23</xdr:row>
      <xdr:rowOff>0</xdr:rowOff>
    </xdr:to>
    <xdr:sp macro="" textlink="">
      <xdr:nvSpPr>
        <xdr:cNvPr id="19" name="吹き出し: 左矢印 18">
          <a:extLst>
            <a:ext uri="{FF2B5EF4-FFF2-40B4-BE49-F238E27FC236}">
              <a16:creationId xmlns:a16="http://schemas.microsoft.com/office/drawing/2014/main" id="{540F0CAA-4B41-4518-8D3C-2F5BAFD0EC29}"/>
            </a:ext>
          </a:extLst>
        </xdr:cNvPr>
        <xdr:cNvSpPr/>
      </xdr:nvSpPr>
      <xdr:spPr>
        <a:xfrm>
          <a:off x="10972800" y="5305425"/>
          <a:ext cx="8953502" cy="228600"/>
        </a:xfrm>
        <a:prstGeom prst="leftArrowCallout">
          <a:avLst>
            <a:gd name="adj1" fmla="val 25000"/>
            <a:gd name="adj2" fmla="val 25000"/>
            <a:gd name="adj3" fmla="val 25000"/>
            <a:gd name="adj4" fmla="val 98313"/>
          </a:avLst>
        </a:prstGeom>
        <a:solidFill>
          <a:schemeClr val="bg1"/>
        </a:solid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0" rIns="36000" bIns="0" rtlCol="0" anchor="ctr" anchorCtr="0"/>
        <a:lstStyle/>
        <a:p>
          <a:pPr algn="l"/>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簡易的な音響</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ﾏｲｸ等</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操作を行う場合は「有</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ｻﾌﾞ卓</a:t>
          </a:r>
          <a:r>
            <a:rPr kumimoji="1" lang="en-US" altLang="ja-JP"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を選択</a:t>
          </a:r>
          <a:r>
            <a:rPr kumimoji="1" lang="ja-JP" altLang="ja-JP" sz="1000">
              <a:solidFill>
                <a:sysClr val="windowText" lastClr="000000"/>
              </a:solidFill>
              <a:latin typeface="BIZ UDPゴシック" panose="020B0400000000000000" pitchFamily="50" charset="-128"/>
              <a:ea typeface="BIZ UDPゴシック" panose="020B0400000000000000" pitchFamily="50" charset="-128"/>
              <a:cs typeface="+mn-cs"/>
            </a:rPr>
            <a:t>（舞台袖の音響卓を使用）</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、本格的</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な音響操作</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を行う</a:t>
          </a:r>
          <a:r>
            <a:rPr kumimoji="1" lang="ja-JP" altLang="ja-JP" sz="1000">
              <a:solidFill>
                <a:sysClr val="windowText" lastClr="000000"/>
              </a:solidFill>
              <a:latin typeface="BIZ UDPゴシック" panose="020B0400000000000000" pitchFamily="50" charset="-128"/>
              <a:ea typeface="BIZ UDPゴシック" panose="020B0400000000000000" pitchFamily="50" charset="-128"/>
              <a:cs typeface="+mn-cs"/>
            </a:rPr>
            <a:t>場合は「有」を選択</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cs typeface="+mn-cs"/>
            </a:rPr>
            <a:t>（調整室</a:t>
          </a:r>
          <a:r>
            <a:rPr kumimoji="1" lang="ja-JP" altLang="en-US" sz="1000">
              <a:solidFill>
                <a:sysClr val="windowText" lastClr="000000"/>
              </a:solidFill>
              <a:latin typeface="BIZ UDPゴシック" panose="020B0400000000000000" pitchFamily="50" charset="-128"/>
              <a:ea typeface="BIZ UDPゴシック" panose="020B0400000000000000" pitchFamily="50" charset="-128"/>
            </a:rPr>
            <a:t>の音響卓を使用）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657225</xdr:colOff>
      <xdr:row>9</xdr:row>
      <xdr:rowOff>152400</xdr:rowOff>
    </xdr:from>
    <xdr:to>
      <xdr:col>13</xdr:col>
      <xdr:colOff>371475</xdr:colOff>
      <xdr:row>10</xdr:row>
      <xdr:rowOff>285750</xdr:rowOff>
    </xdr:to>
    <xdr:sp macro="" textlink="">
      <xdr:nvSpPr>
        <xdr:cNvPr id="2" name="楕円 1">
          <a:extLst>
            <a:ext uri="{FF2B5EF4-FFF2-40B4-BE49-F238E27FC236}">
              <a16:creationId xmlns:a16="http://schemas.microsoft.com/office/drawing/2014/main" id="{E4EB50AA-533B-4C39-BEA9-2CBC45A61679}"/>
            </a:ext>
          </a:extLst>
        </xdr:cNvPr>
        <xdr:cNvSpPr/>
      </xdr:nvSpPr>
      <xdr:spPr>
        <a:xfrm>
          <a:off x="6381750" y="2543175"/>
          <a:ext cx="400050" cy="37147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latin typeface="EPSON 太丸ゴシック体Ｂ" panose="020F0709000000000000" pitchFamily="49" charset="-128"/>
              <a:ea typeface="EPSON 太丸ゴシック体Ｂ" panose="020F0709000000000000" pitchFamily="49" charset="-128"/>
            </a:rPr>
            <a:t>レ</a:t>
          </a:r>
        </a:p>
      </xdr:txBody>
    </xdr:sp>
    <xdr:clientData/>
  </xdr:twoCellAnchor>
  <xdr:twoCellAnchor>
    <xdr:from>
      <xdr:col>7</xdr:col>
      <xdr:colOff>85725</xdr:colOff>
      <xdr:row>11</xdr:row>
      <xdr:rowOff>28575</xdr:rowOff>
    </xdr:from>
    <xdr:to>
      <xdr:col>8</xdr:col>
      <xdr:colOff>47625</xdr:colOff>
      <xdr:row>11</xdr:row>
      <xdr:rowOff>209550</xdr:rowOff>
    </xdr:to>
    <xdr:sp macro="" textlink="">
      <xdr:nvSpPr>
        <xdr:cNvPr id="3" name="楕円 2">
          <a:extLst>
            <a:ext uri="{FF2B5EF4-FFF2-40B4-BE49-F238E27FC236}">
              <a16:creationId xmlns:a16="http://schemas.microsoft.com/office/drawing/2014/main" id="{F1AE9D4A-0459-4C96-9F22-F75CD9A0D78A}"/>
            </a:ext>
          </a:extLst>
        </xdr:cNvPr>
        <xdr:cNvSpPr/>
      </xdr:nvSpPr>
      <xdr:spPr>
        <a:xfrm>
          <a:off x="3409950" y="3076575"/>
          <a:ext cx="381000" cy="18097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7</xdr:col>
      <xdr:colOff>19050</xdr:colOff>
      <xdr:row>12</xdr:row>
      <xdr:rowOff>19050</xdr:rowOff>
    </xdr:from>
    <xdr:to>
      <xdr:col>8</xdr:col>
      <xdr:colOff>2321</xdr:colOff>
      <xdr:row>13</xdr:row>
      <xdr:rowOff>42689</xdr:rowOff>
    </xdr:to>
    <xdr:pic>
      <xdr:nvPicPr>
        <xdr:cNvPr id="4" name="図 3">
          <a:extLst>
            <a:ext uri="{FF2B5EF4-FFF2-40B4-BE49-F238E27FC236}">
              <a16:creationId xmlns:a16="http://schemas.microsoft.com/office/drawing/2014/main" id="{FB1E7D2D-251D-494C-8512-7522C4550197}"/>
            </a:ext>
          </a:extLst>
        </xdr:cNvPr>
        <xdr:cNvPicPr>
          <a:picLocks noChangeAspect="1"/>
        </xdr:cNvPicPr>
      </xdr:nvPicPr>
      <xdr:blipFill>
        <a:blip xmlns:r="http://schemas.openxmlformats.org/officeDocument/2006/relationships" r:embed="rId1"/>
        <a:stretch>
          <a:fillRect/>
        </a:stretch>
      </xdr:blipFill>
      <xdr:spPr>
        <a:xfrm>
          <a:off x="3343275" y="3295650"/>
          <a:ext cx="402371" cy="195089"/>
        </a:xfrm>
        <a:prstGeom prst="rect">
          <a:avLst/>
        </a:prstGeom>
      </xdr:spPr>
    </xdr:pic>
    <xdr:clientData/>
  </xdr:twoCellAnchor>
  <xdr:twoCellAnchor editAs="oneCell">
    <xdr:from>
      <xdr:col>12</xdr:col>
      <xdr:colOff>114300</xdr:colOff>
      <xdr:row>11</xdr:row>
      <xdr:rowOff>57150</xdr:rowOff>
    </xdr:from>
    <xdr:to>
      <xdr:col>12</xdr:col>
      <xdr:colOff>516671</xdr:colOff>
      <xdr:row>12</xdr:row>
      <xdr:rowOff>80789</xdr:rowOff>
    </xdr:to>
    <xdr:pic>
      <xdr:nvPicPr>
        <xdr:cNvPr id="5" name="図 4">
          <a:extLst>
            <a:ext uri="{FF2B5EF4-FFF2-40B4-BE49-F238E27FC236}">
              <a16:creationId xmlns:a16="http://schemas.microsoft.com/office/drawing/2014/main" id="{1607AF21-346C-4488-BF91-B9EB2A2995CC}"/>
            </a:ext>
          </a:extLst>
        </xdr:cNvPr>
        <xdr:cNvPicPr>
          <a:picLocks noChangeAspect="1"/>
        </xdr:cNvPicPr>
      </xdr:nvPicPr>
      <xdr:blipFill>
        <a:blip xmlns:r="http://schemas.openxmlformats.org/officeDocument/2006/relationships" r:embed="rId1"/>
        <a:stretch>
          <a:fillRect/>
        </a:stretch>
      </xdr:blipFill>
      <xdr:spPr>
        <a:xfrm>
          <a:off x="5838825" y="3105150"/>
          <a:ext cx="402371" cy="195089"/>
        </a:xfrm>
        <a:prstGeom prst="rect">
          <a:avLst/>
        </a:prstGeom>
      </xdr:spPr>
    </xdr:pic>
    <xdr:clientData/>
  </xdr:twoCellAnchor>
  <xdr:twoCellAnchor editAs="oneCell">
    <xdr:from>
      <xdr:col>3</xdr:col>
      <xdr:colOff>190500</xdr:colOff>
      <xdr:row>14</xdr:row>
      <xdr:rowOff>123825</xdr:rowOff>
    </xdr:from>
    <xdr:to>
      <xdr:col>4</xdr:col>
      <xdr:colOff>154721</xdr:colOff>
      <xdr:row>16</xdr:row>
      <xdr:rowOff>152813</xdr:rowOff>
    </xdr:to>
    <xdr:pic>
      <xdr:nvPicPr>
        <xdr:cNvPr id="6" name="図 5">
          <a:extLst>
            <a:ext uri="{FF2B5EF4-FFF2-40B4-BE49-F238E27FC236}">
              <a16:creationId xmlns:a16="http://schemas.microsoft.com/office/drawing/2014/main" id="{46F8FD05-5A01-4D02-98CA-BCF9A48AD39C}"/>
            </a:ext>
          </a:extLst>
        </xdr:cNvPr>
        <xdr:cNvPicPr>
          <a:picLocks noChangeAspect="1"/>
        </xdr:cNvPicPr>
      </xdr:nvPicPr>
      <xdr:blipFill>
        <a:blip xmlns:r="http://schemas.openxmlformats.org/officeDocument/2006/relationships" r:embed="rId2"/>
        <a:stretch>
          <a:fillRect/>
        </a:stretch>
      </xdr:blipFill>
      <xdr:spPr>
        <a:xfrm>
          <a:off x="1800225" y="3857625"/>
          <a:ext cx="402371" cy="371888"/>
        </a:xfrm>
        <a:prstGeom prst="rect">
          <a:avLst/>
        </a:prstGeom>
      </xdr:spPr>
    </xdr:pic>
    <xdr:clientData/>
  </xdr:twoCellAnchor>
  <xdr:twoCellAnchor editAs="oneCell">
    <xdr:from>
      <xdr:col>3</xdr:col>
      <xdr:colOff>190500</xdr:colOff>
      <xdr:row>15</xdr:row>
      <xdr:rowOff>114300</xdr:rowOff>
    </xdr:from>
    <xdr:to>
      <xdr:col>4</xdr:col>
      <xdr:colOff>154721</xdr:colOff>
      <xdr:row>17</xdr:row>
      <xdr:rowOff>143288</xdr:rowOff>
    </xdr:to>
    <xdr:pic>
      <xdr:nvPicPr>
        <xdr:cNvPr id="7" name="図 6">
          <a:extLst>
            <a:ext uri="{FF2B5EF4-FFF2-40B4-BE49-F238E27FC236}">
              <a16:creationId xmlns:a16="http://schemas.microsoft.com/office/drawing/2014/main" id="{98B60D68-F2E8-4D97-B8C1-048926923FB7}"/>
            </a:ext>
          </a:extLst>
        </xdr:cNvPr>
        <xdr:cNvPicPr>
          <a:picLocks noChangeAspect="1"/>
        </xdr:cNvPicPr>
      </xdr:nvPicPr>
      <xdr:blipFill>
        <a:blip xmlns:r="http://schemas.openxmlformats.org/officeDocument/2006/relationships" r:embed="rId2"/>
        <a:stretch>
          <a:fillRect/>
        </a:stretch>
      </xdr:blipFill>
      <xdr:spPr>
        <a:xfrm>
          <a:off x="1800225" y="4076700"/>
          <a:ext cx="402371" cy="371888"/>
        </a:xfrm>
        <a:prstGeom prst="rect">
          <a:avLst/>
        </a:prstGeom>
      </xdr:spPr>
    </xdr:pic>
    <xdr:clientData/>
  </xdr:twoCellAnchor>
  <xdr:twoCellAnchor editAs="oneCell">
    <xdr:from>
      <xdr:col>4</xdr:col>
      <xdr:colOff>400050</xdr:colOff>
      <xdr:row>15</xdr:row>
      <xdr:rowOff>123825</xdr:rowOff>
    </xdr:from>
    <xdr:to>
      <xdr:col>5</xdr:col>
      <xdr:colOff>364271</xdr:colOff>
      <xdr:row>17</xdr:row>
      <xdr:rowOff>152813</xdr:rowOff>
    </xdr:to>
    <xdr:pic>
      <xdr:nvPicPr>
        <xdr:cNvPr id="8" name="図 7">
          <a:extLst>
            <a:ext uri="{FF2B5EF4-FFF2-40B4-BE49-F238E27FC236}">
              <a16:creationId xmlns:a16="http://schemas.microsoft.com/office/drawing/2014/main" id="{A065B451-CCF8-4772-B0BD-924E9D1638CC}"/>
            </a:ext>
          </a:extLst>
        </xdr:cNvPr>
        <xdr:cNvPicPr>
          <a:picLocks noChangeAspect="1"/>
        </xdr:cNvPicPr>
      </xdr:nvPicPr>
      <xdr:blipFill>
        <a:blip xmlns:r="http://schemas.openxmlformats.org/officeDocument/2006/relationships" r:embed="rId2"/>
        <a:stretch>
          <a:fillRect/>
        </a:stretch>
      </xdr:blipFill>
      <xdr:spPr>
        <a:xfrm>
          <a:off x="2447925" y="4086225"/>
          <a:ext cx="402371" cy="371888"/>
        </a:xfrm>
        <a:prstGeom prst="rect">
          <a:avLst/>
        </a:prstGeom>
      </xdr:spPr>
    </xdr:pic>
    <xdr:clientData/>
  </xdr:twoCellAnchor>
  <xdr:twoCellAnchor editAs="oneCell">
    <xdr:from>
      <xdr:col>5</xdr:col>
      <xdr:colOff>0</xdr:colOff>
      <xdr:row>18</xdr:row>
      <xdr:rowOff>133350</xdr:rowOff>
    </xdr:from>
    <xdr:to>
      <xdr:col>5</xdr:col>
      <xdr:colOff>402371</xdr:colOff>
      <xdr:row>20</xdr:row>
      <xdr:rowOff>162338</xdr:rowOff>
    </xdr:to>
    <xdr:pic>
      <xdr:nvPicPr>
        <xdr:cNvPr id="9" name="図 8">
          <a:extLst>
            <a:ext uri="{FF2B5EF4-FFF2-40B4-BE49-F238E27FC236}">
              <a16:creationId xmlns:a16="http://schemas.microsoft.com/office/drawing/2014/main" id="{BBE6BDAA-3E74-4340-8F23-67A182114A49}"/>
            </a:ext>
          </a:extLst>
        </xdr:cNvPr>
        <xdr:cNvPicPr>
          <a:picLocks noChangeAspect="1"/>
        </xdr:cNvPicPr>
      </xdr:nvPicPr>
      <xdr:blipFill>
        <a:blip xmlns:r="http://schemas.openxmlformats.org/officeDocument/2006/relationships" r:embed="rId2"/>
        <a:stretch>
          <a:fillRect/>
        </a:stretch>
      </xdr:blipFill>
      <xdr:spPr>
        <a:xfrm>
          <a:off x="2486025" y="4972050"/>
          <a:ext cx="402371" cy="371888"/>
        </a:xfrm>
        <a:prstGeom prst="rect">
          <a:avLst/>
        </a:prstGeom>
      </xdr:spPr>
    </xdr:pic>
    <xdr:clientData/>
  </xdr:twoCellAnchor>
  <xdr:twoCellAnchor editAs="oneCell">
    <xdr:from>
      <xdr:col>5</xdr:col>
      <xdr:colOff>0</xdr:colOff>
      <xdr:row>19</xdr:row>
      <xdr:rowOff>123825</xdr:rowOff>
    </xdr:from>
    <xdr:to>
      <xdr:col>5</xdr:col>
      <xdr:colOff>402371</xdr:colOff>
      <xdr:row>21</xdr:row>
      <xdr:rowOff>152813</xdr:rowOff>
    </xdr:to>
    <xdr:pic>
      <xdr:nvPicPr>
        <xdr:cNvPr id="10" name="図 9">
          <a:extLst>
            <a:ext uri="{FF2B5EF4-FFF2-40B4-BE49-F238E27FC236}">
              <a16:creationId xmlns:a16="http://schemas.microsoft.com/office/drawing/2014/main" id="{549CBECC-8F13-4BBC-8988-BF7301583937}"/>
            </a:ext>
          </a:extLst>
        </xdr:cNvPr>
        <xdr:cNvPicPr>
          <a:picLocks noChangeAspect="1"/>
        </xdr:cNvPicPr>
      </xdr:nvPicPr>
      <xdr:blipFill>
        <a:blip xmlns:r="http://schemas.openxmlformats.org/officeDocument/2006/relationships" r:embed="rId2"/>
        <a:stretch>
          <a:fillRect/>
        </a:stretch>
      </xdr:blipFill>
      <xdr:spPr>
        <a:xfrm>
          <a:off x="2486025" y="5191125"/>
          <a:ext cx="402371" cy="371888"/>
        </a:xfrm>
        <a:prstGeom prst="rect">
          <a:avLst/>
        </a:prstGeom>
      </xdr:spPr>
    </xdr:pic>
    <xdr:clientData/>
  </xdr:twoCellAnchor>
  <xdr:twoCellAnchor editAs="oneCell">
    <xdr:from>
      <xdr:col>6</xdr:col>
      <xdr:colOff>409575</xdr:colOff>
      <xdr:row>20</xdr:row>
      <xdr:rowOff>142875</xdr:rowOff>
    </xdr:from>
    <xdr:to>
      <xdr:col>7</xdr:col>
      <xdr:colOff>392846</xdr:colOff>
      <xdr:row>23</xdr:row>
      <xdr:rowOff>413</xdr:rowOff>
    </xdr:to>
    <xdr:pic>
      <xdr:nvPicPr>
        <xdr:cNvPr id="11" name="図 10">
          <a:extLst>
            <a:ext uri="{FF2B5EF4-FFF2-40B4-BE49-F238E27FC236}">
              <a16:creationId xmlns:a16="http://schemas.microsoft.com/office/drawing/2014/main" id="{45D3EDC8-08C0-494A-87F5-918FB3CE6F32}"/>
            </a:ext>
          </a:extLst>
        </xdr:cNvPr>
        <xdr:cNvPicPr>
          <a:picLocks noChangeAspect="1"/>
        </xdr:cNvPicPr>
      </xdr:nvPicPr>
      <xdr:blipFill>
        <a:blip xmlns:r="http://schemas.openxmlformats.org/officeDocument/2006/relationships" r:embed="rId2"/>
        <a:stretch>
          <a:fillRect/>
        </a:stretch>
      </xdr:blipFill>
      <xdr:spPr>
        <a:xfrm>
          <a:off x="3314700" y="5438775"/>
          <a:ext cx="402371" cy="371888"/>
        </a:xfrm>
        <a:prstGeom prst="rect">
          <a:avLst/>
        </a:prstGeom>
      </xdr:spPr>
    </xdr:pic>
    <xdr:clientData/>
  </xdr:twoCellAnchor>
  <xdr:twoCellAnchor editAs="oneCell">
    <xdr:from>
      <xdr:col>4</xdr:col>
      <xdr:colOff>428626</xdr:colOff>
      <xdr:row>21</xdr:row>
      <xdr:rowOff>123825</xdr:rowOff>
    </xdr:from>
    <xdr:to>
      <xdr:col>6</xdr:col>
      <xdr:colOff>0</xdr:colOff>
      <xdr:row>23</xdr:row>
      <xdr:rowOff>152813</xdr:rowOff>
    </xdr:to>
    <xdr:pic>
      <xdr:nvPicPr>
        <xdr:cNvPr id="12" name="図 11">
          <a:extLst>
            <a:ext uri="{FF2B5EF4-FFF2-40B4-BE49-F238E27FC236}">
              <a16:creationId xmlns:a16="http://schemas.microsoft.com/office/drawing/2014/main" id="{2ACD134F-E06B-4503-8A68-2B246EFDCAD1}"/>
            </a:ext>
          </a:extLst>
        </xdr:cNvPr>
        <xdr:cNvPicPr>
          <a:picLocks noChangeAspect="1"/>
        </xdr:cNvPicPr>
      </xdr:nvPicPr>
      <xdr:blipFill>
        <a:blip xmlns:r="http://schemas.openxmlformats.org/officeDocument/2006/relationships" r:embed="rId2"/>
        <a:stretch>
          <a:fillRect/>
        </a:stretch>
      </xdr:blipFill>
      <xdr:spPr>
        <a:xfrm>
          <a:off x="2476501" y="5648325"/>
          <a:ext cx="428624" cy="371888"/>
        </a:xfrm>
        <a:prstGeom prst="rect">
          <a:avLst/>
        </a:prstGeom>
      </xdr:spPr>
    </xdr:pic>
    <xdr:clientData/>
  </xdr:twoCellAnchor>
  <xdr:twoCellAnchor>
    <xdr:from>
      <xdr:col>11</xdr:col>
      <xdr:colOff>628650</xdr:colOff>
      <xdr:row>17</xdr:row>
      <xdr:rowOff>371476</xdr:rowOff>
    </xdr:from>
    <xdr:to>
      <xdr:col>13</xdr:col>
      <xdr:colOff>123825</xdr:colOff>
      <xdr:row>18</xdr:row>
      <xdr:rowOff>180976</xdr:rowOff>
    </xdr:to>
    <xdr:sp macro="" textlink="">
      <xdr:nvSpPr>
        <xdr:cNvPr id="13" name="正方形/長方形 12">
          <a:extLst>
            <a:ext uri="{FF2B5EF4-FFF2-40B4-BE49-F238E27FC236}">
              <a16:creationId xmlns:a16="http://schemas.microsoft.com/office/drawing/2014/main" id="{E4C48B24-979B-457A-B48D-3557CBFCAD5F}"/>
            </a:ext>
          </a:extLst>
        </xdr:cNvPr>
        <xdr:cNvSpPr/>
      </xdr:nvSpPr>
      <xdr:spPr>
        <a:xfrm>
          <a:off x="5667375" y="4791076"/>
          <a:ext cx="866775" cy="2286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700">
              <a:solidFill>
                <a:schemeClr val="tx1"/>
              </a:solidFill>
            </a:rPr>
            <a:t>基本料の</a:t>
          </a:r>
          <a:r>
            <a:rPr kumimoji="1" lang="en-US" altLang="ja-JP" sz="700">
              <a:solidFill>
                <a:schemeClr val="tx1"/>
              </a:solidFill>
            </a:rPr>
            <a:t>3/10</a:t>
          </a:r>
          <a:endParaRPr kumimoji="1" lang="ja-JP" altLang="en-US" sz="700">
            <a:solidFill>
              <a:schemeClr val="tx1"/>
            </a:solidFill>
          </a:endParaRPr>
        </a:p>
      </xdr:txBody>
    </xdr:sp>
    <xdr:clientData/>
  </xdr:twoCellAnchor>
  <xdr:twoCellAnchor editAs="oneCell">
    <xdr:from>
      <xdr:col>5</xdr:col>
      <xdr:colOff>0</xdr:colOff>
      <xdr:row>29</xdr:row>
      <xdr:rowOff>133350</xdr:rowOff>
    </xdr:from>
    <xdr:to>
      <xdr:col>5</xdr:col>
      <xdr:colOff>402371</xdr:colOff>
      <xdr:row>31</xdr:row>
      <xdr:rowOff>162338</xdr:rowOff>
    </xdr:to>
    <xdr:pic>
      <xdr:nvPicPr>
        <xdr:cNvPr id="14" name="図 13">
          <a:extLst>
            <a:ext uri="{FF2B5EF4-FFF2-40B4-BE49-F238E27FC236}">
              <a16:creationId xmlns:a16="http://schemas.microsoft.com/office/drawing/2014/main" id="{5201A358-B3BA-4DC9-9B5C-E40F2670F1CE}"/>
            </a:ext>
          </a:extLst>
        </xdr:cNvPr>
        <xdr:cNvPicPr>
          <a:picLocks noChangeAspect="1"/>
        </xdr:cNvPicPr>
      </xdr:nvPicPr>
      <xdr:blipFill>
        <a:blip xmlns:r="http://schemas.openxmlformats.org/officeDocument/2006/relationships" r:embed="rId2"/>
        <a:stretch>
          <a:fillRect/>
        </a:stretch>
      </xdr:blipFill>
      <xdr:spPr>
        <a:xfrm>
          <a:off x="2486025" y="7486650"/>
          <a:ext cx="402371" cy="371888"/>
        </a:xfrm>
        <a:prstGeom prst="rect">
          <a:avLst/>
        </a:prstGeom>
      </xdr:spPr>
    </xdr:pic>
    <xdr:clientData/>
  </xdr:twoCellAnchor>
  <xdr:twoCellAnchor>
    <xdr:from>
      <xdr:col>4</xdr:col>
      <xdr:colOff>306918</xdr:colOff>
      <xdr:row>0</xdr:row>
      <xdr:rowOff>21167</xdr:rowOff>
    </xdr:from>
    <xdr:to>
      <xdr:col>9</xdr:col>
      <xdr:colOff>219076</xdr:colOff>
      <xdr:row>1</xdr:row>
      <xdr:rowOff>59267</xdr:rowOff>
    </xdr:to>
    <xdr:sp macro="" textlink="">
      <xdr:nvSpPr>
        <xdr:cNvPr id="15" name="四角形: 角を丸くする 14">
          <a:extLst>
            <a:ext uri="{FF2B5EF4-FFF2-40B4-BE49-F238E27FC236}">
              <a16:creationId xmlns:a16="http://schemas.microsoft.com/office/drawing/2014/main" id="{55E871D2-3FBE-4592-9D0F-B1F187EF16B8}"/>
            </a:ext>
          </a:extLst>
        </xdr:cNvPr>
        <xdr:cNvSpPr/>
      </xdr:nvSpPr>
      <xdr:spPr>
        <a:xfrm>
          <a:off x="2354793" y="21167"/>
          <a:ext cx="2026708" cy="26670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EPSON 太丸ゴシック体Ｂ" panose="020F0709000000000000" pitchFamily="49" charset="-128"/>
              <a:ea typeface="EPSON 太丸ゴシック体Ｂ" panose="020F0709000000000000" pitchFamily="49" charset="-128"/>
            </a:rPr>
            <a:t>申 請 書 記 載 例</a:t>
          </a:r>
        </a:p>
      </xdr:txBody>
    </xdr:sp>
    <xdr:clientData/>
  </xdr:twoCellAnchor>
  <xdr:twoCellAnchor>
    <xdr:from>
      <xdr:col>9</xdr:col>
      <xdr:colOff>360891</xdr:colOff>
      <xdr:row>1</xdr:row>
      <xdr:rowOff>275167</xdr:rowOff>
    </xdr:from>
    <xdr:to>
      <xdr:col>11</xdr:col>
      <xdr:colOff>0</xdr:colOff>
      <xdr:row>3</xdr:row>
      <xdr:rowOff>124883</xdr:rowOff>
    </xdr:to>
    <xdr:sp macro="" textlink="">
      <xdr:nvSpPr>
        <xdr:cNvPr id="16" name="四角形: 角を丸くする 15">
          <a:extLst>
            <a:ext uri="{FF2B5EF4-FFF2-40B4-BE49-F238E27FC236}">
              <a16:creationId xmlns:a16="http://schemas.microsoft.com/office/drawing/2014/main" id="{32F85924-FAB9-4FD3-B997-B1008AED74CE}"/>
            </a:ext>
          </a:extLst>
        </xdr:cNvPr>
        <xdr:cNvSpPr/>
      </xdr:nvSpPr>
      <xdr:spPr>
        <a:xfrm>
          <a:off x="4523316" y="503767"/>
          <a:ext cx="515409" cy="48789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①</a:t>
          </a:r>
        </a:p>
      </xdr:txBody>
    </xdr:sp>
    <xdr:clientData/>
  </xdr:twoCellAnchor>
  <xdr:twoCellAnchor>
    <xdr:from>
      <xdr:col>14</xdr:col>
      <xdr:colOff>497416</xdr:colOff>
      <xdr:row>0</xdr:row>
      <xdr:rowOff>63500</xdr:rowOff>
    </xdr:from>
    <xdr:to>
      <xdr:col>25</xdr:col>
      <xdr:colOff>666750</xdr:colOff>
      <xdr:row>47</xdr:row>
      <xdr:rowOff>158750</xdr:rowOff>
    </xdr:to>
    <xdr:sp macro="" textlink="">
      <xdr:nvSpPr>
        <xdr:cNvPr id="17" name="四角形: 角を丸くする 16">
          <a:extLst>
            <a:ext uri="{FF2B5EF4-FFF2-40B4-BE49-F238E27FC236}">
              <a16:creationId xmlns:a16="http://schemas.microsoft.com/office/drawing/2014/main" id="{B457E6D9-D6FF-4416-89BF-6A64EB414309}"/>
            </a:ext>
          </a:extLst>
        </xdr:cNvPr>
        <xdr:cNvSpPr/>
      </xdr:nvSpPr>
      <xdr:spPr>
        <a:xfrm>
          <a:off x="7955491" y="63500"/>
          <a:ext cx="7713134" cy="11268075"/>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000">
              <a:solidFill>
                <a:sysClr val="windowText" lastClr="000000"/>
              </a:solidFill>
              <a:latin typeface="EPSON 太丸ゴシック体Ｂ" panose="020F0709000000000000" pitchFamily="49" charset="-128"/>
              <a:ea typeface="EPSON 太丸ゴシック体Ｂ" panose="020F0709000000000000" pitchFamily="49" charset="-128"/>
            </a:rPr>
            <a:t>申請書記載上の注意事項</a:t>
          </a:r>
          <a:endParaRPr kumimoji="1" lang="en-US" altLang="ja-JP" sz="20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ctr"/>
          <a:endParaRPr kumimoji="1" lang="en-US" altLang="ja-JP" sz="20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l"/>
          <a:r>
            <a:rPr kumimoji="1" lang="ja-JP" altLang="en-US" sz="1400">
              <a:solidFill>
                <a:sysClr val="windowText" lastClr="000000"/>
              </a:solidFill>
              <a:latin typeface="EPSON 太丸ゴシック体Ｂ" panose="020F0709000000000000" pitchFamily="49" charset="-128"/>
              <a:ea typeface="EPSON 太丸ゴシック体Ｂ" panose="020F0709000000000000" pitchFamily="49" charset="-128"/>
            </a:rPr>
            <a:t>　申請書には、申請年月日、申請者情報等、及び赤太枠内に使用条件等を記載してください。</a:t>
          </a:r>
          <a:endParaRPr kumimoji="1" lang="en-US" altLang="ja-JP" sz="14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l"/>
          <a:endParaRPr kumimoji="1" lang="en-US" altLang="ja-JP" sz="20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l"/>
          <a:r>
            <a:rPr kumimoji="1" lang="ja-JP" altLang="en-US" sz="1400">
              <a:solidFill>
                <a:srgbClr val="FF0000"/>
              </a:solidFill>
              <a:latin typeface="EPSON 太丸ゴシック体Ｂ" panose="020F0709000000000000" pitchFamily="49" charset="-128"/>
              <a:ea typeface="EPSON 太丸ゴシック体Ｂ" panose="020F0709000000000000" pitchFamily="49" charset="-128"/>
            </a:rPr>
            <a:t>①申請受付期間</a:t>
          </a:r>
          <a:endParaRPr kumimoji="1" lang="en-US" altLang="ja-JP" sz="1400">
            <a:solidFill>
              <a:srgbClr val="FF0000"/>
            </a:solidFill>
            <a:latin typeface="EPSON 太丸ゴシック体Ｂ" panose="020F0709000000000000" pitchFamily="49" charset="-128"/>
            <a:ea typeface="EPSON 太丸ゴシック体Ｂ" panose="020F0709000000000000" pitchFamily="49" charset="-128"/>
          </a:endParaRPr>
        </a:p>
        <a:p>
          <a:pPr algn="l"/>
          <a:r>
            <a:rPr kumimoji="1" lang="ja-JP" altLang="en-US" sz="1400">
              <a:solidFill>
                <a:sysClr val="windowText" lastClr="000000"/>
              </a:solidFill>
              <a:latin typeface="EPSON 太丸ゴシック体Ｂ" panose="020F0709000000000000" pitchFamily="49" charset="-128"/>
              <a:ea typeface="EPSON 太丸ゴシック体Ｂ" panose="020F0709000000000000" pitchFamily="49" charset="-128"/>
            </a:rPr>
            <a:t>　（１）イベント、会議等の場合</a:t>
          </a:r>
          <a:endParaRPr kumimoji="1" lang="en-US" altLang="ja-JP" sz="14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l"/>
          <a:r>
            <a:rPr kumimoji="1" lang="ja-JP" altLang="en-US" sz="1400">
              <a:solidFill>
                <a:sysClr val="windowText" lastClr="000000"/>
              </a:solidFill>
              <a:latin typeface="EPSON 太丸ゴシック体Ｂ" panose="020F0709000000000000" pitchFamily="49" charset="-128"/>
              <a:ea typeface="EPSON 太丸ゴシック体Ｂ" panose="020F0709000000000000" pitchFamily="49" charset="-128"/>
            </a:rPr>
            <a:t>　　　　　多目的ホール：１２ヶ月前から１ヶ月前まで</a:t>
          </a:r>
          <a:endParaRPr kumimoji="1" lang="en-US" altLang="ja-JP" sz="14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l"/>
          <a:r>
            <a:rPr kumimoji="1" lang="ja-JP" altLang="en-US" sz="1400">
              <a:solidFill>
                <a:sysClr val="windowText" lastClr="000000"/>
              </a:solidFill>
              <a:latin typeface="EPSON 太丸ゴシック体Ｂ" panose="020F0709000000000000" pitchFamily="49" charset="-128"/>
              <a:ea typeface="EPSON 太丸ゴシック体Ｂ" panose="020F0709000000000000" pitchFamily="49" charset="-128"/>
            </a:rPr>
            <a:t>　　　　　スタジオ等：６ヶ月前から当日まで</a:t>
          </a:r>
          <a:endParaRPr kumimoji="1" lang="en-US" altLang="ja-JP" sz="14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l"/>
          <a:endParaRPr kumimoji="1" lang="en-US" altLang="ja-JP" sz="14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l"/>
          <a:r>
            <a:rPr kumimoji="1" lang="ja-JP" altLang="en-US" sz="1400">
              <a:solidFill>
                <a:sysClr val="windowText" lastClr="000000"/>
              </a:solidFill>
              <a:latin typeface="EPSON 太丸ゴシック体Ｂ" panose="020F0709000000000000" pitchFamily="49" charset="-128"/>
              <a:ea typeface="EPSON 太丸ゴシック体Ｂ" panose="020F0709000000000000" pitchFamily="49" charset="-128"/>
            </a:rPr>
            <a:t>　（２）文化活動団体の練習等</a:t>
          </a:r>
          <a:endParaRPr kumimoji="1" lang="en-US" altLang="ja-JP" sz="14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l"/>
          <a:r>
            <a:rPr kumimoji="1" lang="ja-JP" altLang="en-US" sz="1400">
              <a:solidFill>
                <a:sysClr val="windowText" lastClr="000000"/>
              </a:solidFill>
              <a:latin typeface="EPSON 太丸ゴシック体Ｂ" panose="020F0709000000000000" pitchFamily="49" charset="-128"/>
              <a:ea typeface="EPSON 太丸ゴシック体Ｂ" panose="020F0709000000000000" pitchFamily="49" charset="-128"/>
            </a:rPr>
            <a:t>　　　　　全施設：３ヶ月前から当日まで</a:t>
          </a:r>
          <a:endParaRPr kumimoji="1" lang="en-US" altLang="ja-JP" sz="14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l"/>
          <a:endParaRPr kumimoji="1" lang="en-US" altLang="ja-JP" sz="14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l"/>
          <a:r>
            <a:rPr kumimoji="1" lang="ja-JP" altLang="en-US" sz="1400">
              <a:solidFill>
                <a:srgbClr val="FF0000"/>
              </a:solidFill>
              <a:latin typeface="EPSON 太丸ゴシック体Ｂ" panose="020F0709000000000000" pitchFamily="49" charset="-128"/>
              <a:ea typeface="EPSON 太丸ゴシック体Ｂ" panose="020F0709000000000000" pitchFamily="49" charset="-128"/>
            </a:rPr>
            <a:t>②使用者区分</a:t>
          </a:r>
          <a:endParaRPr kumimoji="1" lang="en-US" altLang="ja-JP" sz="1400">
            <a:solidFill>
              <a:srgbClr val="FF0000"/>
            </a:solidFill>
            <a:latin typeface="EPSON 太丸ゴシック体Ｂ" panose="020F0709000000000000" pitchFamily="49" charset="-128"/>
            <a:ea typeface="EPSON 太丸ゴシック体Ｂ" panose="020F0709000000000000" pitchFamily="49" charset="-128"/>
          </a:endParaRPr>
        </a:p>
        <a:p>
          <a:pPr algn="l"/>
          <a:r>
            <a:rPr kumimoji="1" lang="ja-JP" altLang="en-US" sz="1400">
              <a:solidFill>
                <a:sysClr val="windowText" lastClr="000000"/>
              </a:solidFill>
              <a:latin typeface="EPSON 太丸ゴシック体Ｂ" panose="020F0709000000000000" pitchFamily="49" charset="-128"/>
              <a:ea typeface="EPSON 太丸ゴシック体Ｂ" panose="020F0709000000000000" pitchFamily="49" charset="-128"/>
            </a:rPr>
            <a:t>　町内者、町外者で使用料金が変わります。特にバンドなどの任意団体の場合には、主たる構成員が町内者か町外者を団体員名簿等により確認します。</a:t>
          </a:r>
          <a:endParaRPr kumimoji="1" lang="en-US" altLang="ja-JP" sz="14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l"/>
          <a:endParaRPr kumimoji="1" lang="en-US" altLang="ja-JP" sz="14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l"/>
          <a:r>
            <a:rPr kumimoji="1" lang="ja-JP" altLang="en-US" sz="1400">
              <a:solidFill>
                <a:srgbClr val="FF0000"/>
              </a:solidFill>
              <a:latin typeface="EPSON 太丸ゴシック体Ｂ" panose="020F0709000000000000" pitchFamily="49" charset="-128"/>
              <a:ea typeface="EPSON 太丸ゴシック体Ｂ" panose="020F0709000000000000" pitchFamily="49" charset="-128"/>
            </a:rPr>
            <a:t>③使用日時</a:t>
          </a:r>
          <a:endParaRPr kumimoji="1" lang="en-US" altLang="ja-JP" sz="1400">
            <a:solidFill>
              <a:srgbClr val="FF0000"/>
            </a:solidFill>
            <a:latin typeface="EPSON 太丸ゴシック体Ｂ" panose="020F0709000000000000" pitchFamily="49" charset="-128"/>
            <a:ea typeface="EPSON 太丸ゴシック体Ｂ" panose="020F0709000000000000" pitchFamily="49" charset="-128"/>
          </a:endParaRPr>
        </a:p>
        <a:p>
          <a:pPr algn="l"/>
          <a:r>
            <a:rPr kumimoji="1" lang="ja-JP" altLang="en-US" sz="1400">
              <a:solidFill>
                <a:sysClr val="windowText" lastClr="000000"/>
              </a:solidFill>
              <a:latin typeface="EPSON 太丸ゴシック体Ｂ" panose="020F0709000000000000" pitchFamily="49" charset="-128"/>
              <a:ea typeface="EPSON 太丸ゴシック体Ｂ" panose="020F0709000000000000" pitchFamily="49" charset="-128"/>
            </a:rPr>
            <a:t>　準備から片付けまでを含めた時間を記載する。</a:t>
          </a:r>
          <a:endParaRPr kumimoji="1" lang="en-US" altLang="ja-JP" sz="14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l"/>
          <a:r>
            <a:rPr kumimoji="1" lang="ja-JP" altLang="en-US" sz="1400">
              <a:solidFill>
                <a:sysClr val="windowText" lastClr="000000"/>
              </a:solidFill>
              <a:latin typeface="EPSON 太丸ゴシック体Ｂ" panose="020F0709000000000000" pitchFamily="49" charset="-128"/>
              <a:ea typeface="EPSON 太丸ゴシック体Ｂ" panose="020F0709000000000000" pitchFamily="49" charset="-128"/>
            </a:rPr>
            <a:t>　使用時間は１０分単位で使用できます。ただし、使用料金は１時間単位となります。</a:t>
          </a:r>
          <a:endParaRPr kumimoji="1" lang="en-US" altLang="ja-JP" sz="14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l"/>
          <a:endParaRPr kumimoji="1" lang="en-US" altLang="ja-JP" sz="14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l"/>
          <a:r>
            <a:rPr kumimoji="1" lang="ja-JP" altLang="en-US" sz="1400">
              <a:solidFill>
                <a:srgbClr val="FF0000"/>
              </a:solidFill>
              <a:latin typeface="EPSON 太丸ゴシック体Ｂ" panose="020F0709000000000000" pitchFamily="49" charset="-128"/>
              <a:ea typeface="EPSON 太丸ゴシック体Ｂ" panose="020F0709000000000000" pitchFamily="49" charset="-128"/>
            </a:rPr>
            <a:t>④主催・共催・後援団体名</a:t>
          </a:r>
          <a:endParaRPr kumimoji="1" lang="en-US" altLang="ja-JP" sz="1400">
            <a:solidFill>
              <a:srgbClr val="FF0000"/>
            </a:solidFill>
            <a:latin typeface="EPSON 太丸ゴシック体Ｂ" panose="020F0709000000000000" pitchFamily="49" charset="-128"/>
            <a:ea typeface="EPSON 太丸ゴシック体Ｂ" panose="020F0709000000000000" pitchFamily="49" charset="-128"/>
          </a:endParaRPr>
        </a:p>
        <a:p>
          <a:pPr algn="l"/>
          <a:r>
            <a:rPr kumimoji="1" lang="ja-JP" altLang="en-US" sz="1400">
              <a:solidFill>
                <a:sysClr val="windowText" lastClr="000000"/>
              </a:solidFill>
              <a:latin typeface="EPSON 太丸ゴシック体Ｂ" panose="020F0709000000000000" pitchFamily="49" charset="-128"/>
              <a:ea typeface="EPSON 太丸ゴシック体Ｂ" panose="020F0709000000000000" pitchFamily="49" charset="-128"/>
            </a:rPr>
            <a:t>　主催、共催または後援がある場合、その団体名を記載してください。</a:t>
          </a:r>
          <a:endParaRPr kumimoji="1" lang="en-US" altLang="ja-JP" sz="14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l"/>
          <a:endParaRPr kumimoji="1" lang="en-US" altLang="ja-JP" sz="14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l"/>
          <a:r>
            <a:rPr kumimoji="1" lang="ja-JP" altLang="en-US" sz="1400">
              <a:solidFill>
                <a:srgbClr val="FF0000"/>
              </a:solidFill>
              <a:latin typeface="EPSON 太丸ゴシック体Ｂ" panose="020F0709000000000000" pitchFamily="49" charset="-128"/>
              <a:ea typeface="EPSON 太丸ゴシック体Ｂ" panose="020F0709000000000000" pitchFamily="49" charset="-128"/>
            </a:rPr>
            <a:t>⑤入場料、営利目的の有無</a:t>
          </a:r>
          <a:endParaRPr kumimoji="1" lang="en-US" altLang="ja-JP" sz="1400">
            <a:solidFill>
              <a:srgbClr val="FF0000"/>
            </a:solidFill>
            <a:latin typeface="EPSON 太丸ゴシック体Ｂ" panose="020F0709000000000000" pitchFamily="49" charset="-128"/>
            <a:ea typeface="EPSON 太丸ゴシック体Ｂ" panose="020F0709000000000000" pitchFamily="49" charset="-128"/>
          </a:endParaRPr>
        </a:p>
        <a:p>
          <a:pPr algn="l"/>
          <a:r>
            <a:rPr kumimoji="1" lang="ja-JP" altLang="en-US" sz="1400">
              <a:solidFill>
                <a:sysClr val="windowText" lastClr="000000"/>
              </a:solidFill>
              <a:latin typeface="EPSON 太丸ゴシック体Ｂ" panose="020F0709000000000000" pitchFamily="49" charset="-128"/>
              <a:ea typeface="EPSON 太丸ゴシック体Ｂ" panose="020F0709000000000000" pitchFamily="49" charset="-128"/>
            </a:rPr>
            <a:t>　入場料徴収の有無、営利目的の有無により使用料金が変わります。</a:t>
          </a:r>
          <a:endParaRPr kumimoji="1" lang="en-US" altLang="ja-JP" sz="14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l"/>
          <a:endParaRPr kumimoji="1" lang="en-US" altLang="ja-JP" sz="14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l"/>
          <a:r>
            <a:rPr kumimoji="1" lang="ja-JP" altLang="en-US" sz="1400">
              <a:solidFill>
                <a:srgbClr val="FF0000"/>
              </a:solidFill>
              <a:latin typeface="EPSON 太丸ゴシック体Ｂ" panose="020F0709000000000000" pitchFamily="49" charset="-128"/>
              <a:ea typeface="EPSON 太丸ゴシック体Ｂ" panose="020F0709000000000000" pitchFamily="49" charset="-128"/>
            </a:rPr>
            <a:t>⑥使用場所及び設備</a:t>
          </a:r>
          <a:endParaRPr kumimoji="1" lang="en-US" altLang="ja-JP" sz="1400">
            <a:solidFill>
              <a:srgbClr val="FF0000"/>
            </a:solidFill>
            <a:latin typeface="EPSON 太丸ゴシック体Ｂ" panose="020F0709000000000000" pitchFamily="49" charset="-128"/>
            <a:ea typeface="EPSON 太丸ゴシック体Ｂ" panose="020F0709000000000000" pitchFamily="49" charset="-128"/>
          </a:endParaRPr>
        </a:p>
        <a:p>
          <a:pPr algn="l"/>
          <a:r>
            <a:rPr kumimoji="1" lang="ja-JP" altLang="en-US" sz="1400">
              <a:solidFill>
                <a:sysClr val="windowText" lastClr="000000"/>
              </a:solidFill>
              <a:latin typeface="EPSON 太丸ゴシック体Ｂ" panose="020F0709000000000000" pitchFamily="49" charset="-128"/>
              <a:ea typeface="EPSON 太丸ゴシック体Ｂ" panose="020F0709000000000000" pitchFamily="49" charset="-128"/>
            </a:rPr>
            <a:t>　（１）使用料は、大きく分けて施設使用料と設備使用料の２つに区分される。</a:t>
          </a:r>
          <a:endParaRPr kumimoji="1" lang="en-US" altLang="ja-JP" sz="14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l"/>
          <a:r>
            <a:rPr kumimoji="1" lang="ja-JP" altLang="en-US" sz="1400">
              <a:solidFill>
                <a:sysClr val="windowText" lastClr="000000"/>
              </a:solidFill>
              <a:latin typeface="EPSON 太丸ゴシック体Ｂ" panose="020F0709000000000000" pitchFamily="49" charset="-128"/>
              <a:ea typeface="EPSON 太丸ゴシック体Ｂ" panose="020F0709000000000000" pitchFamily="49" charset="-128"/>
            </a:rPr>
            <a:t>　　　　　ア．施設使用料＝使用時間数</a:t>
          </a:r>
          <a:r>
            <a:rPr kumimoji="1" lang="en-US" altLang="ja-JP" sz="1400">
              <a:solidFill>
                <a:sysClr val="windowText" lastClr="000000"/>
              </a:solidFill>
              <a:latin typeface="EPSON 太丸ゴシック体Ｂ" panose="020F0709000000000000" pitchFamily="49" charset="-128"/>
              <a:ea typeface="EPSON 太丸ゴシック体Ｂ" panose="020F0709000000000000" pitchFamily="49" charset="-128"/>
            </a:rPr>
            <a:t>×</a:t>
          </a:r>
          <a:r>
            <a:rPr kumimoji="1" lang="ja-JP" altLang="en-US" sz="1400">
              <a:solidFill>
                <a:sysClr val="windowText" lastClr="000000"/>
              </a:solidFill>
              <a:latin typeface="EPSON 太丸ゴシック体Ｂ" panose="020F0709000000000000" pitchFamily="49" charset="-128"/>
              <a:ea typeface="EPSON 太丸ゴシック体Ｂ" panose="020F0709000000000000" pitchFamily="49" charset="-128"/>
            </a:rPr>
            <a:t>（基本料単価＋冷暖房料単価）</a:t>
          </a:r>
          <a:endParaRPr kumimoji="1" lang="en-US" altLang="ja-JP" sz="14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l"/>
          <a:r>
            <a:rPr kumimoji="1" lang="ja-JP" altLang="en-US" sz="1400">
              <a:solidFill>
                <a:sysClr val="windowText" lastClr="000000"/>
              </a:solidFill>
              <a:latin typeface="EPSON 太丸ゴシック体Ｂ" panose="020F0709000000000000" pitchFamily="49" charset="-128"/>
              <a:ea typeface="EPSON 太丸ゴシック体Ｂ" panose="020F0709000000000000" pitchFamily="49" charset="-128"/>
            </a:rPr>
            <a:t>　　　　　イ．設備使用料＝１回の使用につき設備使用料単価</a:t>
          </a:r>
          <a:endParaRPr kumimoji="1" lang="en-US" altLang="ja-JP" sz="14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l"/>
          <a:endParaRPr kumimoji="1" lang="en-US" altLang="ja-JP" sz="14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l"/>
          <a:r>
            <a:rPr kumimoji="1" lang="ja-JP" altLang="en-US" sz="1400">
              <a:solidFill>
                <a:sysClr val="windowText" lastClr="000000"/>
              </a:solidFill>
              <a:latin typeface="EPSON 太丸ゴシック体Ｂ" panose="020F0709000000000000" pitchFamily="49" charset="-128"/>
              <a:ea typeface="EPSON 太丸ゴシック体Ｂ" panose="020F0709000000000000" pitchFamily="49" charset="-128"/>
            </a:rPr>
            <a:t>　（２）それぞれの単価は、町内・町外の区分や営利目的の有無等によって変</a:t>
          </a:r>
          <a:endParaRPr kumimoji="1" lang="en-US" altLang="ja-JP" sz="14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l"/>
          <a:r>
            <a:rPr kumimoji="1" lang="ja-JP" altLang="en-US" sz="1400">
              <a:solidFill>
                <a:sysClr val="windowText" lastClr="000000"/>
              </a:solidFill>
              <a:latin typeface="EPSON 太丸ゴシック体Ｂ" panose="020F0709000000000000" pitchFamily="49" charset="-128"/>
              <a:ea typeface="EPSON 太丸ゴシック体Ｂ" panose="020F0709000000000000" pitchFamily="49" charset="-128"/>
            </a:rPr>
            <a:t>　　　わるので、使用料一覧表を参考にしてください。</a:t>
          </a:r>
        </a:p>
        <a:p>
          <a:pPr algn="l"/>
          <a:r>
            <a:rPr kumimoji="1" lang="ja-JP" altLang="en-US" sz="1400">
              <a:solidFill>
                <a:sysClr val="windowText" lastClr="000000"/>
              </a:solidFill>
              <a:latin typeface="EPSON 太丸ゴシック体Ｂ" panose="020F0709000000000000" pitchFamily="49" charset="-128"/>
              <a:ea typeface="EPSON 太丸ゴシック体Ｂ" panose="020F0709000000000000" pitchFamily="49" charset="-128"/>
            </a:rPr>
            <a:t>　</a:t>
          </a:r>
          <a:endParaRPr kumimoji="1" lang="en-US" altLang="ja-JP" sz="14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l"/>
          <a:r>
            <a:rPr kumimoji="1" lang="ja-JP" altLang="en-US" sz="1400">
              <a:solidFill>
                <a:sysClr val="windowText" lastClr="000000"/>
              </a:solidFill>
              <a:latin typeface="EPSON 太丸ゴシック体Ｂ" panose="020F0709000000000000" pitchFamily="49" charset="-128"/>
              <a:ea typeface="EPSON 太丸ゴシック体Ｂ" panose="020F0709000000000000" pitchFamily="49" charset="-128"/>
            </a:rPr>
            <a:t>　（３）使用料の納入期限</a:t>
          </a:r>
          <a:endParaRPr kumimoji="1" lang="en-US" altLang="ja-JP" sz="14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l"/>
          <a:r>
            <a:rPr kumimoji="1" lang="ja-JP" altLang="en-US" sz="1400">
              <a:solidFill>
                <a:sysClr val="windowText" lastClr="000000"/>
              </a:solidFill>
              <a:latin typeface="EPSON 太丸ゴシック体Ｂ" panose="020F0709000000000000" pitchFamily="49" charset="-128"/>
              <a:ea typeface="EPSON 太丸ゴシック体Ｂ" panose="020F0709000000000000" pitchFamily="49" charset="-128"/>
            </a:rPr>
            <a:t>　　　　　多目的ホール：使用日の７日前まで（納入されない場合は取消）</a:t>
          </a:r>
          <a:endParaRPr kumimoji="1" lang="en-US" altLang="ja-JP" sz="1400">
            <a:solidFill>
              <a:sysClr val="windowText" lastClr="000000"/>
            </a:solidFill>
            <a:latin typeface="EPSON 太丸ゴシック体Ｂ" panose="020F0709000000000000" pitchFamily="49" charset="-128"/>
            <a:ea typeface="EPSON 太丸ゴシック体Ｂ" panose="020F0709000000000000" pitchFamily="49" charset="-128"/>
          </a:endParaRPr>
        </a:p>
        <a:p>
          <a:pPr algn="l"/>
          <a:r>
            <a:rPr kumimoji="1" lang="ja-JP" altLang="en-US" sz="1400">
              <a:solidFill>
                <a:sysClr val="windowText" lastClr="000000"/>
              </a:solidFill>
              <a:latin typeface="EPSON 太丸ゴシック体Ｂ" panose="020F0709000000000000" pitchFamily="49" charset="-128"/>
              <a:ea typeface="EPSON 太丸ゴシック体Ｂ" panose="020F0709000000000000" pitchFamily="49" charset="-128"/>
            </a:rPr>
            <a:t>　　　　　スタジオ等：使用日当日まで</a:t>
          </a:r>
          <a:endParaRPr kumimoji="1" lang="en-US" altLang="ja-JP" sz="1400">
            <a:solidFill>
              <a:sysClr val="windowText" lastClr="000000"/>
            </a:solidFill>
            <a:latin typeface="EPSON 太丸ゴシック体Ｂ" panose="020F0709000000000000" pitchFamily="49" charset="-128"/>
            <a:ea typeface="EPSON 太丸ゴシック体Ｂ" panose="020F0709000000000000" pitchFamily="49" charset="-128"/>
          </a:endParaRPr>
        </a:p>
      </xdr:txBody>
    </xdr:sp>
    <xdr:clientData/>
  </xdr:twoCellAnchor>
  <xdr:twoCellAnchor>
    <xdr:from>
      <xdr:col>10</xdr:col>
      <xdr:colOff>349250</xdr:colOff>
      <xdr:row>9</xdr:row>
      <xdr:rowOff>116417</xdr:rowOff>
    </xdr:from>
    <xdr:to>
      <xdr:col>11</xdr:col>
      <xdr:colOff>422276</xdr:colOff>
      <xdr:row>10</xdr:row>
      <xdr:rowOff>368300</xdr:rowOff>
    </xdr:to>
    <xdr:sp macro="" textlink="">
      <xdr:nvSpPr>
        <xdr:cNvPr id="18" name="四角形: 角を丸くする 17">
          <a:extLst>
            <a:ext uri="{FF2B5EF4-FFF2-40B4-BE49-F238E27FC236}">
              <a16:creationId xmlns:a16="http://schemas.microsoft.com/office/drawing/2014/main" id="{7296F5CF-F834-4DDD-AE09-8E14906C6975}"/>
            </a:ext>
          </a:extLst>
        </xdr:cNvPr>
        <xdr:cNvSpPr/>
      </xdr:nvSpPr>
      <xdr:spPr>
        <a:xfrm>
          <a:off x="4949825" y="2507192"/>
          <a:ext cx="511176" cy="490008"/>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②</a:t>
          </a:r>
        </a:p>
      </xdr:txBody>
    </xdr:sp>
    <xdr:clientData/>
  </xdr:twoCellAnchor>
  <xdr:twoCellAnchor>
    <xdr:from>
      <xdr:col>0</xdr:col>
      <xdr:colOff>0</xdr:colOff>
      <xdr:row>10</xdr:row>
      <xdr:rowOff>317500</xdr:rowOff>
    </xdr:from>
    <xdr:to>
      <xdr:col>1</xdr:col>
      <xdr:colOff>179916</xdr:colOff>
      <xdr:row>12</xdr:row>
      <xdr:rowOff>156634</xdr:rowOff>
    </xdr:to>
    <xdr:sp macro="" textlink="">
      <xdr:nvSpPr>
        <xdr:cNvPr id="19" name="四角形: 角を丸くする 18">
          <a:extLst>
            <a:ext uri="{FF2B5EF4-FFF2-40B4-BE49-F238E27FC236}">
              <a16:creationId xmlns:a16="http://schemas.microsoft.com/office/drawing/2014/main" id="{2A82E293-F07D-4376-9B2C-ADF56FCB8E71}"/>
            </a:ext>
          </a:extLst>
        </xdr:cNvPr>
        <xdr:cNvSpPr/>
      </xdr:nvSpPr>
      <xdr:spPr>
        <a:xfrm>
          <a:off x="0" y="2946400"/>
          <a:ext cx="427566" cy="486834"/>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③</a:t>
          </a:r>
        </a:p>
      </xdr:txBody>
    </xdr:sp>
    <xdr:clientData/>
  </xdr:twoCellAnchor>
  <xdr:twoCellAnchor>
    <xdr:from>
      <xdr:col>10</xdr:col>
      <xdr:colOff>349249</xdr:colOff>
      <xdr:row>10</xdr:row>
      <xdr:rowOff>285750</xdr:rowOff>
    </xdr:from>
    <xdr:to>
      <xdr:col>11</xdr:col>
      <xdr:colOff>422275</xdr:colOff>
      <xdr:row>12</xdr:row>
      <xdr:rowOff>124884</xdr:rowOff>
    </xdr:to>
    <xdr:sp macro="" textlink="">
      <xdr:nvSpPr>
        <xdr:cNvPr id="20" name="四角形: 角を丸くする 19">
          <a:extLst>
            <a:ext uri="{FF2B5EF4-FFF2-40B4-BE49-F238E27FC236}">
              <a16:creationId xmlns:a16="http://schemas.microsoft.com/office/drawing/2014/main" id="{03425E03-4777-4DE2-8D90-373AED2765F9}"/>
            </a:ext>
          </a:extLst>
        </xdr:cNvPr>
        <xdr:cNvSpPr/>
      </xdr:nvSpPr>
      <xdr:spPr>
        <a:xfrm>
          <a:off x="4949824" y="2914650"/>
          <a:ext cx="511176" cy="486834"/>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④</a:t>
          </a:r>
        </a:p>
      </xdr:txBody>
    </xdr:sp>
    <xdr:clientData/>
  </xdr:twoCellAnchor>
  <xdr:twoCellAnchor>
    <xdr:from>
      <xdr:col>1</xdr:col>
      <xdr:colOff>730249</xdr:colOff>
      <xdr:row>14</xdr:row>
      <xdr:rowOff>116416</xdr:rowOff>
    </xdr:from>
    <xdr:to>
      <xdr:col>2</xdr:col>
      <xdr:colOff>422275</xdr:colOff>
      <xdr:row>16</xdr:row>
      <xdr:rowOff>146049</xdr:rowOff>
    </xdr:to>
    <xdr:sp macro="" textlink="">
      <xdr:nvSpPr>
        <xdr:cNvPr id="21" name="四角形: 角を丸くする 20">
          <a:extLst>
            <a:ext uri="{FF2B5EF4-FFF2-40B4-BE49-F238E27FC236}">
              <a16:creationId xmlns:a16="http://schemas.microsoft.com/office/drawing/2014/main" id="{C156F2CB-ADE0-4C00-A492-AE0945543172}"/>
            </a:ext>
          </a:extLst>
        </xdr:cNvPr>
        <xdr:cNvSpPr/>
      </xdr:nvSpPr>
      <xdr:spPr>
        <a:xfrm>
          <a:off x="977899" y="3850216"/>
          <a:ext cx="511176" cy="48683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⑤</a:t>
          </a:r>
        </a:p>
      </xdr:txBody>
    </xdr:sp>
    <xdr:clientData/>
  </xdr:twoCellAnchor>
  <xdr:twoCellAnchor>
    <xdr:from>
      <xdr:col>0</xdr:col>
      <xdr:colOff>0</xdr:colOff>
      <xdr:row>23</xdr:row>
      <xdr:rowOff>148167</xdr:rowOff>
    </xdr:from>
    <xdr:to>
      <xdr:col>1</xdr:col>
      <xdr:colOff>263525</xdr:colOff>
      <xdr:row>25</xdr:row>
      <xdr:rowOff>177800</xdr:rowOff>
    </xdr:to>
    <xdr:sp macro="" textlink="">
      <xdr:nvSpPr>
        <xdr:cNvPr id="22" name="四角形: 角を丸くする 21">
          <a:extLst>
            <a:ext uri="{FF2B5EF4-FFF2-40B4-BE49-F238E27FC236}">
              <a16:creationId xmlns:a16="http://schemas.microsoft.com/office/drawing/2014/main" id="{F935A22A-4CDE-492A-9E04-6ACC212A3D08}"/>
            </a:ext>
          </a:extLst>
        </xdr:cNvPr>
        <xdr:cNvSpPr/>
      </xdr:nvSpPr>
      <xdr:spPr>
        <a:xfrm>
          <a:off x="0" y="6129867"/>
          <a:ext cx="511175" cy="48683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rgbClr val="FF0000"/>
              </a:solidFill>
            </a:rPr>
            <a:t>⑥</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A5701-5E4A-45E1-9528-E2C9BDD71B31}">
  <sheetPr codeName="Sheet3">
    <tabColor rgb="FFFFC000"/>
  </sheetPr>
  <dimension ref="A1:AE154"/>
  <sheetViews>
    <sheetView view="pageBreakPreview" topLeftCell="D1" zoomScaleNormal="100" zoomScaleSheetLayoutView="100" workbookViewId="0">
      <selection activeCell="S3" sqref="S3"/>
    </sheetView>
  </sheetViews>
  <sheetFormatPr baseColWidth="10" defaultColWidth="9" defaultRowHeight="14"/>
  <cols>
    <col min="1" max="1" width="6.6640625" style="15" customWidth="1"/>
    <col min="2" max="2" width="3.1640625" style="16" customWidth="1"/>
    <col min="3" max="3" width="10.6640625" style="14" customWidth="1"/>
    <col min="4" max="4" width="7.1640625" style="15" customWidth="1"/>
    <col min="5" max="6" width="5.6640625" style="15" customWidth="1"/>
    <col min="7" max="10" width="5.5" style="15" customWidth="1"/>
    <col min="11" max="12" width="5.6640625" style="15" customWidth="1"/>
    <col min="13" max="14" width="9" style="15"/>
    <col min="15" max="15" width="13.6640625" style="15" customWidth="1"/>
    <col min="16" max="16" width="4.6640625" style="15" customWidth="1"/>
    <col min="17" max="21" width="11.6640625" style="15" customWidth="1"/>
    <col min="22" max="22" width="12.6640625" style="15" customWidth="1"/>
    <col min="23" max="23" width="9" style="15"/>
    <col min="24" max="24" width="4.6640625" style="15" customWidth="1"/>
    <col min="25" max="26" width="9" style="15"/>
    <col min="27" max="27" width="6.6640625" style="15" customWidth="1"/>
    <col min="28" max="16384" width="9" style="15"/>
  </cols>
  <sheetData>
    <row r="1" spans="1:31" ht="18" customHeight="1">
      <c r="A1" s="38" t="s">
        <v>130</v>
      </c>
      <c r="B1" s="14" t="s">
        <v>47</v>
      </c>
      <c r="K1" s="224" t="s">
        <v>48</v>
      </c>
      <c r="L1" s="225"/>
      <c r="M1" s="40" t="s">
        <v>132</v>
      </c>
      <c r="N1" s="41"/>
      <c r="O1" s="42" t="s">
        <v>133</v>
      </c>
    </row>
    <row r="2" spans="1:31" ht="31.5" customHeight="1">
      <c r="A2" s="39">
        <v>1</v>
      </c>
      <c r="B2" s="226" t="s">
        <v>49</v>
      </c>
      <c r="C2" s="226"/>
      <c r="D2" s="226"/>
      <c r="E2" s="226"/>
      <c r="F2" s="226"/>
      <c r="G2" s="226"/>
      <c r="H2" s="226"/>
      <c r="I2" s="226"/>
      <c r="J2" s="226"/>
      <c r="K2" s="226"/>
      <c r="L2" s="226"/>
      <c r="M2" s="226"/>
      <c r="N2" s="226"/>
      <c r="O2" s="226"/>
      <c r="P2" s="83"/>
    </row>
    <row r="3" spans="1:31" ht="18.75" customHeight="1">
      <c r="K3" s="227" t="str">
        <f>IF(S3="","令和　　　　　年　　　　　月　　　　　日",TEXT(S3,"[dbnum3]令和    e  年    m  月    d  日"))</f>
        <v>令和　　　　　年　　　　　月　　　　　日</v>
      </c>
      <c r="L3" s="227"/>
      <c r="M3" s="227"/>
      <c r="N3" s="227"/>
      <c r="O3" s="227"/>
      <c r="P3" s="17"/>
      <c r="R3" s="44" t="s">
        <v>4</v>
      </c>
      <c r="S3" s="46"/>
    </row>
    <row r="4" spans="1:31" ht="18.75" customHeight="1">
      <c r="B4" s="14" t="s">
        <v>50</v>
      </c>
    </row>
    <row r="5" spans="1:31" ht="12.75" customHeight="1">
      <c r="B5" s="14"/>
      <c r="F5" s="228" t="s">
        <v>51</v>
      </c>
      <c r="G5" s="228"/>
      <c r="H5" s="18" t="str">
        <f>"（　"&amp;IF(S5="","〒      －       ",TEXT(S5,"〒 000 － 0000"))&amp;"　）"</f>
        <v>（　〒      －       　）</v>
      </c>
      <c r="R5" s="52" t="s">
        <v>175</v>
      </c>
      <c r="S5" s="112"/>
    </row>
    <row r="6" spans="1:31" ht="23.25" customHeight="1">
      <c r="F6" s="228"/>
      <c r="G6" s="228"/>
      <c r="H6" s="101" t="s">
        <v>188</v>
      </c>
      <c r="I6" s="229" t="str">
        <f>S6&amp;""</f>
        <v/>
      </c>
      <c r="J6" s="229"/>
      <c r="K6" s="229"/>
      <c r="L6" s="229"/>
      <c r="M6" s="229"/>
      <c r="N6" s="229"/>
      <c r="O6" s="229"/>
      <c r="R6" s="52" t="s">
        <v>43</v>
      </c>
      <c r="S6" s="230"/>
      <c r="T6" s="230"/>
      <c r="U6" s="230"/>
      <c r="V6" s="230"/>
    </row>
    <row r="7" spans="1:31" ht="23.25" customHeight="1">
      <c r="F7" s="228"/>
      <c r="G7" s="228"/>
      <c r="H7" s="101" t="s">
        <v>187</v>
      </c>
      <c r="I7" s="231" t="str">
        <f>S7&amp;""</f>
        <v/>
      </c>
      <c r="J7" s="231"/>
      <c r="K7" s="231"/>
      <c r="L7" s="231"/>
      <c r="M7" s="231"/>
      <c r="N7" s="231"/>
      <c r="O7" s="15" t="s">
        <v>131</v>
      </c>
      <c r="Q7" s="16" t="s">
        <v>174</v>
      </c>
      <c r="R7" s="52" t="s">
        <v>135</v>
      </c>
      <c r="S7" s="230"/>
      <c r="T7" s="230"/>
      <c r="U7" s="230"/>
      <c r="V7" s="230"/>
    </row>
    <row r="8" spans="1:31" ht="12.75" customHeight="1">
      <c r="F8" s="228"/>
      <c r="G8" s="228"/>
      <c r="H8" s="232" t="s">
        <v>134</v>
      </c>
      <c r="I8" s="233" t="str">
        <f>IF(S8="","　　　　(　　　)",S8)</f>
        <v>　　　　(　　　)</v>
      </c>
      <c r="J8" s="233"/>
      <c r="K8" s="233"/>
      <c r="L8" s="233"/>
      <c r="M8" s="252" t="s">
        <v>157</v>
      </c>
      <c r="N8" s="253" t="str">
        <f>U8&amp;""</f>
        <v/>
      </c>
      <c r="O8" s="253"/>
      <c r="P8" s="84"/>
      <c r="R8" s="254" t="s">
        <v>136</v>
      </c>
      <c r="S8" s="255"/>
      <c r="T8" s="100" t="s">
        <v>177</v>
      </c>
      <c r="U8" s="256"/>
      <c r="V8" s="257"/>
    </row>
    <row r="9" spans="1:31" ht="12.75" customHeight="1">
      <c r="F9" s="16"/>
      <c r="G9" s="16"/>
      <c r="H9" s="232"/>
      <c r="I9" s="233"/>
      <c r="J9" s="233"/>
      <c r="K9" s="233"/>
      <c r="L9" s="233"/>
      <c r="M9" s="252"/>
      <c r="N9" s="253" t="str">
        <f>IF(U9="","　　　(　　　　)",U9)</f>
        <v>　　　(　　　　)</v>
      </c>
      <c r="O9" s="253"/>
      <c r="P9" s="84"/>
      <c r="R9" s="254"/>
      <c r="S9" s="234"/>
      <c r="T9" s="69" t="s">
        <v>138</v>
      </c>
      <c r="U9" s="258"/>
      <c r="V9" s="259"/>
    </row>
    <row r="10" spans="1:31" ht="18.75" customHeight="1">
      <c r="B10" s="14" t="s">
        <v>52</v>
      </c>
    </row>
    <row r="11" spans="1:31" ht="18.75" customHeight="1">
      <c r="B11" s="14" t="s">
        <v>53</v>
      </c>
      <c r="R11" s="52" t="s">
        <v>137</v>
      </c>
      <c r="S11" s="102"/>
      <c r="T11" s="103" t="s">
        <v>176</v>
      </c>
      <c r="U11" s="104"/>
      <c r="Y11" s="52" t="s">
        <v>137</v>
      </c>
      <c r="Z11" s="52"/>
      <c r="AA11" s="52" t="s">
        <v>198</v>
      </c>
      <c r="AB11" s="52" t="s">
        <v>141</v>
      </c>
      <c r="AC11" s="52" t="s">
        <v>183</v>
      </c>
      <c r="AD11" s="52" t="s">
        <v>162</v>
      </c>
    </row>
    <row r="12" spans="1:31" ht="16" customHeight="1">
      <c r="B12" s="235" t="s">
        <v>54</v>
      </c>
      <c r="C12" s="236"/>
      <c r="D12" s="277" t="str">
        <f>S12&amp;""</f>
        <v/>
      </c>
      <c r="E12" s="278"/>
      <c r="F12" s="278"/>
      <c r="G12" s="278"/>
      <c r="H12" s="278"/>
      <c r="I12" s="278"/>
      <c r="J12" s="278"/>
      <c r="K12" s="278"/>
      <c r="L12" s="279"/>
      <c r="M12" s="245" t="s">
        <v>55</v>
      </c>
      <c r="N12" s="283"/>
      <c r="O12" s="36" t="str">
        <f>IF(S11="町内者","■町内者","□町内者")</f>
        <v>□町内者</v>
      </c>
      <c r="P12" s="87"/>
      <c r="R12" s="52" t="s">
        <v>54</v>
      </c>
      <c r="S12" s="234"/>
      <c r="T12" s="234"/>
      <c r="U12" s="234"/>
      <c r="V12" s="234"/>
      <c r="Y12" s="52" t="s">
        <v>44</v>
      </c>
      <c r="Z12" s="52" t="s">
        <v>196</v>
      </c>
      <c r="AA12" s="128">
        <v>970</v>
      </c>
      <c r="AB12" s="64" t="s">
        <v>142</v>
      </c>
      <c r="AC12" s="52" t="s">
        <v>41</v>
      </c>
      <c r="AD12" s="52">
        <v>1</v>
      </c>
      <c r="AE12" s="15" t="s">
        <v>164</v>
      </c>
    </row>
    <row r="13" spans="1:31" ht="16" customHeight="1">
      <c r="B13" s="237"/>
      <c r="C13" s="238"/>
      <c r="D13" s="280"/>
      <c r="E13" s="281"/>
      <c r="F13" s="281"/>
      <c r="G13" s="281"/>
      <c r="H13" s="281"/>
      <c r="I13" s="281"/>
      <c r="J13" s="281"/>
      <c r="K13" s="281"/>
      <c r="L13" s="282"/>
      <c r="M13" s="261"/>
      <c r="N13" s="284"/>
      <c r="O13" s="37" t="str">
        <f>IF(S11="町外者","■町外者","□町外者")</f>
        <v>□町外者</v>
      </c>
      <c r="P13" s="87"/>
      <c r="R13" s="52" t="s">
        <v>3</v>
      </c>
      <c r="S13" s="105"/>
      <c r="Y13" s="52" t="s">
        <v>139</v>
      </c>
      <c r="Z13" s="52" t="s">
        <v>247</v>
      </c>
      <c r="AA13" s="128">
        <v>5670</v>
      </c>
      <c r="AB13" s="64" t="s">
        <v>143</v>
      </c>
      <c r="AC13" s="52" t="s">
        <v>36</v>
      </c>
      <c r="AD13" s="52">
        <v>2</v>
      </c>
      <c r="AE13" s="15" t="s">
        <v>165</v>
      </c>
    </row>
    <row r="14" spans="1:31" ht="18" customHeight="1">
      <c r="B14" s="235" t="s">
        <v>56</v>
      </c>
      <c r="C14" s="236"/>
      <c r="D14" s="239" t="str">
        <f>IF(S13="","令和　　　年　　　月　　　日（　　　曜日）",DBCS(TEXT(S13,"令和 e 年 m 月 d 日（ aaa 曜日）")))</f>
        <v>令和　　　年　　　月　　　日（　　　曜日）</v>
      </c>
      <c r="E14" s="240"/>
      <c r="F14" s="240"/>
      <c r="G14" s="240"/>
      <c r="H14" s="240"/>
      <c r="I14" s="243" t="str">
        <f>IF(S14="","午前・午後　　　時　　分",TEXT(S14,"  [$-ja-JP]AM/PM  h  時  mm  分;@"))&amp;"から"</f>
        <v>午前・午後　　　時　　分から</v>
      </c>
      <c r="J14" s="243"/>
      <c r="K14" s="243"/>
      <c r="L14" s="244"/>
      <c r="M14" s="245" t="s">
        <v>57</v>
      </c>
      <c r="N14" s="246"/>
      <c r="O14" s="248" t="str">
        <f>U11&amp;""</f>
        <v/>
      </c>
      <c r="P14" s="88"/>
      <c r="R14" s="52" t="s">
        <v>6</v>
      </c>
      <c r="S14" s="95"/>
      <c r="T14" s="96"/>
      <c r="Z14" s="52" t="s">
        <v>140</v>
      </c>
      <c r="AA14" s="128"/>
      <c r="AB14" s="64" t="s">
        <v>144</v>
      </c>
      <c r="AC14" s="52" t="s">
        <v>37</v>
      </c>
      <c r="AD14" s="52">
        <v>3</v>
      </c>
      <c r="AE14" s="15" t="s">
        <v>166</v>
      </c>
    </row>
    <row r="15" spans="1:31" ht="18" customHeight="1">
      <c r="B15" s="237"/>
      <c r="C15" s="238"/>
      <c r="D15" s="241"/>
      <c r="E15" s="242"/>
      <c r="F15" s="242"/>
      <c r="G15" s="242"/>
      <c r="H15" s="242"/>
      <c r="I15" s="250" t="str">
        <f>IF(T14="","午前・午後　　　時　　分",TEXT(T14,"  [$-ja-JP]AM/PM  h  時  mm  分;@"))&amp;"まで"</f>
        <v>午前・午後　　　時　　分まで</v>
      </c>
      <c r="J15" s="250"/>
      <c r="K15" s="250"/>
      <c r="L15" s="251"/>
      <c r="M15" s="237"/>
      <c r="N15" s="247"/>
      <c r="O15" s="249"/>
      <c r="P15" s="88"/>
      <c r="R15" s="52" t="s">
        <v>158</v>
      </c>
      <c r="S15" s="52" t="s">
        <v>159</v>
      </c>
      <c r="T15" s="67" t="s">
        <v>160</v>
      </c>
      <c r="U15" s="52" t="s">
        <v>161</v>
      </c>
      <c r="AC15" s="52" t="s">
        <v>34</v>
      </c>
      <c r="AD15" s="52" t="s">
        <v>163</v>
      </c>
      <c r="AE15" s="15" t="s">
        <v>189</v>
      </c>
    </row>
    <row r="16" spans="1:31" ht="18" customHeight="1">
      <c r="B16" s="245" t="s">
        <v>58</v>
      </c>
      <c r="C16" s="260"/>
      <c r="D16" s="19" t="s">
        <v>59</v>
      </c>
      <c r="E16" s="263" t="str">
        <f>"【入場】　"&amp;IF(R16="","　　　時　　　分",TEXT(R16,"  h  時  mm  分"))&amp;"　　　【開演】　"&amp;IF(S16="","　　　時　　　分",TEXT(S16,"  h  時  mm  分"))&amp;"　　　【終演】　"&amp;IF(T16="","　　　時　　　分",TEXT(T16,"  h  時  mm  分"))&amp;"　　　【人員】　"&amp;IF(U16="","　　",U16)&amp;"　人"</f>
        <v>【入場】　　　　時　　　分　　　【開演】　　　　時　　　分　　　【終演】　　　　時　　　分　　　【人員】　　　　人</v>
      </c>
      <c r="F16" s="264"/>
      <c r="G16" s="264"/>
      <c r="H16" s="264"/>
      <c r="I16" s="264"/>
      <c r="J16" s="264"/>
      <c r="K16" s="264"/>
      <c r="L16" s="264"/>
      <c r="M16" s="264"/>
      <c r="N16" s="264"/>
      <c r="O16" s="265"/>
      <c r="P16" s="89"/>
      <c r="Q16" s="16" t="s">
        <v>155</v>
      </c>
      <c r="R16" s="65"/>
      <c r="S16" s="65"/>
      <c r="T16" s="65"/>
      <c r="U16" s="113"/>
      <c r="AC16" s="52" t="s">
        <v>35</v>
      </c>
      <c r="AD16" s="52" t="s">
        <v>169</v>
      </c>
      <c r="AE16" s="15" t="s">
        <v>190</v>
      </c>
    </row>
    <row r="17" spans="2:31" ht="18" customHeight="1">
      <c r="B17" s="261"/>
      <c r="C17" s="262"/>
      <c r="D17" s="20" t="s">
        <v>60</v>
      </c>
      <c r="E17" s="266" t="str">
        <f>"【入場】　"&amp;IF(R17="","　　　時　　　分",TEXT(R17,"  h  時  mm  分"))&amp;"　　　【開演】　"&amp;IF(S17="","　　　時　　　分",TEXT(S17,"  h  時  mm  分"))&amp;"　　　【終演】　"&amp;IF(T17="","　　　時　　　分",TEXT(T17,"  h  時  mm  分"))&amp;"　　　【人員】　"&amp;IF(U17="","　　",U17)&amp;"　人"</f>
        <v>【入場】　　　　時　　　分　　　【開演】　　　　時　　　分　　　【終演】　　　　時　　　分　　　【人員】　　　　人</v>
      </c>
      <c r="F17" s="267"/>
      <c r="G17" s="267"/>
      <c r="H17" s="267"/>
      <c r="I17" s="267"/>
      <c r="J17" s="267"/>
      <c r="K17" s="267"/>
      <c r="L17" s="267"/>
      <c r="M17" s="267"/>
      <c r="N17" s="267"/>
      <c r="O17" s="268"/>
      <c r="P17" s="89"/>
      <c r="Q17" s="16" t="s">
        <v>156</v>
      </c>
      <c r="R17" s="66"/>
      <c r="S17" s="66"/>
      <c r="T17" s="66"/>
      <c r="U17" s="114"/>
      <c r="AD17" s="52" t="s">
        <v>170</v>
      </c>
      <c r="AE17" s="15" t="s">
        <v>167</v>
      </c>
    </row>
    <row r="18" spans="2:31" ht="18" customHeight="1">
      <c r="B18" s="245" t="s">
        <v>61</v>
      </c>
      <c r="C18" s="260"/>
      <c r="D18" s="269" t="str">
        <f>IF(R18="無","■","□")&amp;" 無　 　"&amp;IF(R18="有","■","□")&amp;" 有"</f>
        <v>□ 無　 　□ 有</v>
      </c>
      <c r="E18" s="270"/>
      <c r="F18" s="271"/>
      <c r="G18" s="272" t="s">
        <v>62</v>
      </c>
      <c r="H18" s="273"/>
      <c r="I18" s="273"/>
      <c r="J18" s="274"/>
      <c r="K18" s="275" t="str">
        <f>S18&amp;"　　"&amp;IF(T18="","　　　　　",TEXT(T18,"[dbnum3]#,##0"))&amp;"　円　・　"&amp;U18&amp;"　　"&amp;IF(V18="","　　　　　",TEXT(V18,"[dbnum3]#,##0"))&amp;"　円"</f>
        <v>大人　　　　　　　　円　・　小人　　　　　　　　円</v>
      </c>
      <c r="L18" s="275"/>
      <c r="M18" s="275"/>
      <c r="N18" s="275"/>
      <c r="O18" s="276"/>
      <c r="P18" s="88"/>
      <c r="Q18" s="16" t="s">
        <v>62</v>
      </c>
      <c r="R18" s="53"/>
      <c r="S18" s="53" t="s">
        <v>245</v>
      </c>
      <c r="T18" s="70"/>
      <c r="U18" s="53" t="s">
        <v>246</v>
      </c>
      <c r="V18" s="70"/>
      <c r="AD18" s="52" t="s">
        <v>171</v>
      </c>
      <c r="AE18" s="15" t="s">
        <v>173</v>
      </c>
    </row>
    <row r="19" spans="2:31" ht="18" customHeight="1">
      <c r="B19" s="285" t="s">
        <v>63</v>
      </c>
      <c r="C19" s="286"/>
      <c r="D19" s="269" t="str">
        <f>IF(R19="無","■","□")&amp;" 無　 　"&amp;IF(R19="有","■","□")&amp;" 有"</f>
        <v>□ 無　 　□ 有</v>
      </c>
      <c r="E19" s="270"/>
      <c r="F19" s="271"/>
      <c r="G19" s="287" t="str">
        <f>IF(S19="物品等の販売","■","□")&amp;"物品等の販売　　"&amp;IF(S19="広告類の掲示等","■","□")&amp;"広告類の掲示等　　"&amp;IF(S19="その他","■","□")&amp;"その他（　"&amp;IF(U19="","                     　　　",U19)&amp;"　）"</f>
        <v>□物品等の販売　　□広告類の掲示等　　□その他（　                     　　　　）</v>
      </c>
      <c r="H19" s="288"/>
      <c r="I19" s="288"/>
      <c r="J19" s="288"/>
      <c r="K19" s="288"/>
      <c r="L19" s="288"/>
      <c r="M19" s="288"/>
      <c r="N19" s="288"/>
      <c r="O19" s="289"/>
      <c r="P19" s="90"/>
      <c r="Q19" s="81" t="s">
        <v>186</v>
      </c>
      <c r="R19" s="93"/>
      <c r="S19" s="94"/>
      <c r="T19" s="68" t="s">
        <v>192</v>
      </c>
      <c r="U19" s="290"/>
      <c r="V19" s="291"/>
      <c r="W19" s="111"/>
      <c r="AD19" s="52" t="s">
        <v>172</v>
      </c>
      <c r="AE19" s="15" t="s">
        <v>168</v>
      </c>
    </row>
    <row r="20" spans="2:31" ht="33" customHeight="1">
      <c r="B20" s="245" t="s">
        <v>64</v>
      </c>
      <c r="C20" s="260"/>
      <c r="D20" s="272" t="s">
        <v>65</v>
      </c>
      <c r="E20" s="273"/>
      <c r="F20" s="294"/>
      <c r="G20" s="272" t="s">
        <v>6</v>
      </c>
      <c r="H20" s="273"/>
      <c r="I20" s="273"/>
      <c r="J20" s="294"/>
      <c r="K20" s="21" t="s">
        <v>66</v>
      </c>
      <c r="L20" s="21" t="s">
        <v>8</v>
      </c>
      <c r="M20" s="21" t="s">
        <v>67</v>
      </c>
      <c r="N20" s="21" t="s">
        <v>68</v>
      </c>
      <c r="O20" s="22" t="s">
        <v>0</v>
      </c>
      <c r="P20" s="88"/>
      <c r="U20" s="106" t="s">
        <v>191</v>
      </c>
      <c r="V20" s="109" t="s">
        <v>183</v>
      </c>
      <c r="W20" s="110" t="s">
        <v>184</v>
      </c>
    </row>
    <row r="21" spans="2:31" ht="9" customHeight="1">
      <c r="B21" s="292"/>
      <c r="C21" s="293"/>
      <c r="D21" s="295" t="s">
        <v>9</v>
      </c>
      <c r="E21" s="243"/>
      <c r="F21" s="298" t="str">
        <f>IF(V21="舞台のみ","(舞台)","")</f>
        <v/>
      </c>
      <c r="G21" s="235" t="str">
        <f>IF(S22="","",TEXT(S22,"h:mm")&amp;"　～　"&amp;TEXT(T22,"h:mm"))</f>
        <v/>
      </c>
      <c r="H21" s="300"/>
      <c r="I21" s="300"/>
      <c r="J21" s="236"/>
      <c r="K21" s="301" t="str">
        <f>IF(U21="","",U21)</f>
        <v/>
      </c>
      <c r="L21" s="71" t="str">
        <f>IF(S22="","",ROUNDUP((T22-S22)*24,0))</f>
        <v/>
      </c>
      <c r="M21" s="61" t="str">
        <f>IF(L21="","",INDEX(使用料一覧表!$C$7:$H$17,MATCH(D21&amp;V21,使用料一覧表!$J$7:$J$17,0),MATCH($S$11&amp;"時間外",使用料一覧表!$C$18:$H$18,0)))</f>
        <v/>
      </c>
      <c r="N21" s="326" t="str">
        <f>IF(L21="","",IF($W$21="有",INDEX(使用料一覧表!$C$7:$H$17,MATCH(D21&amp;V21,使用料一覧表!$J$7:$J$17,0),MATCH($S$11&amp;$W$20,使用料一覧表!$C$18:$H$18,0)),""))</f>
        <v/>
      </c>
      <c r="O21" s="305" t="str">
        <f>IF(M22="","",M22*L22+IF(N21="",0,(N21*L22))+IF(M21="",0,M21*L21+IF(N21="",0,(N21*L21))))</f>
        <v/>
      </c>
      <c r="P21" s="91"/>
      <c r="Q21" s="222" t="s">
        <v>199</v>
      </c>
      <c r="R21" s="307" t="s">
        <v>6</v>
      </c>
      <c r="S21" s="120"/>
      <c r="T21" s="121"/>
      <c r="U21" s="309"/>
      <c r="V21" s="328"/>
      <c r="W21" s="323" t="str">
        <f>IF(OR(X21=7,X21=8,X21=9,X21=12,X21=1,X21=2,X21=3),"有","")</f>
        <v/>
      </c>
      <c r="X21" s="223" t="str">
        <f>IF(S13="","",MONTH(S13))</f>
        <v/>
      </c>
    </row>
    <row r="22" spans="2:31" ht="9" customHeight="1">
      <c r="B22" s="292"/>
      <c r="C22" s="293"/>
      <c r="D22" s="296"/>
      <c r="E22" s="297"/>
      <c r="F22" s="299"/>
      <c r="G22" s="311" t="str">
        <f>IF(S21="","：　　　～　　　：",TEXT(MAX(S21,T22),"h:mm")&amp;"　～　"&amp;TEXT(T21,"h:mm"))</f>
        <v>：　　　～　　　：</v>
      </c>
      <c r="H22" s="312"/>
      <c r="I22" s="312"/>
      <c r="J22" s="313"/>
      <c r="K22" s="302"/>
      <c r="L22" s="116" t="str">
        <f>IF(SUM(S21:T21)=0,"",ROUNDUP((T21-IF(S22="",S21,MAX(S21,T22)))*24,0))</f>
        <v/>
      </c>
      <c r="M22" s="117" t="str">
        <f>IF(L22="","",INDEX(使用料一覧表!$C$7:$H$17,MATCH(D21&amp;V21,使用料一覧表!$J$7:$J$17,0),MATCH($S$11,使用料一覧表!$C$18:$H$18,0)))</f>
        <v/>
      </c>
      <c r="N22" s="327"/>
      <c r="O22" s="306"/>
      <c r="P22" s="91"/>
      <c r="Q22" s="222"/>
      <c r="R22" s="308"/>
      <c r="S22" s="124" t="str">
        <f>IF(T22="","",S21)</f>
        <v/>
      </c>
      <c r="T22" s="125" t="str">
        <f>IF(SUM(S21:T21)=0,"",IF(S21&lt;(9/24),9/24,""))</f>
        <v/>
      </c>
      <c r="U22" s="310"/>
      <c r="V22" s="328"/>
      <c r="W22" s="324"/>
      <c r="X22" s="223"/>
    </row>
    <row r="23" spans="2:31" ht="18" customHeight="1">
      <c r="B23" s="292"/>
      <c r="C23" s="293"/>
      <c r="D23" s="318" t="s">
        <v>10</v>
      </c>
      <c r="E23" s="319" t="s">
        <v>21</v>
      </c>
      <c r="F23" s="320"/>
      <c r="G23" s="321" t="str">
        <f t="shared" ref="G23" si="0">IF(LEFT(S23,1)="有","■使用有","□使用有")</f>
        <v>□使用有</v>
      </c>
      <c r="H23" s="322"/>
      <c r="I23" s="322" t="str">
        <f t="shared" ref="I23" si="1">IF(S23="無","■使用無","□使用無")</f>
        <v>□使用無</v>
      </c>
      <c r="J23" s="325"/>
      <c r="K23" s="72"/>
      <c r="L23" s="72"/>
      <c r="M23" s="62">
        <v>1520</v>
      </c>
      <c r="N23" s="57"/>
      <c r="O23" s="76" t="str">
        <f t="shared" ref="O23" si="2">IF(LEFT(S23,1)="有",M23,"")</f>
        <v/>
      </c>
      <c r="P23" s="91"/>
      <c r="R23" s="97" t="s">
        <v>145</v>
      </c>
      <c r="S23" s="118"/>
      <c r="U23" s="108"/>
    </row>
    <row r="24" spans="2:31" ht="18" customHeight="1">
      <c r="B24" s="292"/>
      <c r="C24" s="293"/>
      <c r="D24" s="237"/>
      <c r="E24" s="319" t="s">
        <v>12</v>
      </c>
      <c r="F24" s="320"/>
      <c r="G24" s="321" t="str">
        <f>IF(LEFT(S24,1)="有","■使用有","□使用有")</f>
        <v>□使用有</v>
      </c>
      <c r="H24" s="322"/>
      <c r="I24" s="322" t="str">
        <f>IF(S24="無","■使用無","□使用無")</f>
        <v>□使用無</v>
      </c>
      <c r="J24" s="325"/>
      <c r="K24" s="72"/>
      <c r="L24" s="72"/>
      <c r="M24" s="62">
        <f>IF(OR(S24=0,S24="無"),0,VLOOKUP($S$24,$Z$12:$AA$14,2,FALSE))</f>
        <v>0</v>
      </c>
      <c r="N24" s="57"/>
      <c r="O24" s="76" t="str">
        <f>IF(LEFT(S24,1)="有",M24,"")</f>
        <v/>
      </c>
      <c r="P24" s="91"/>
      <c r="R24" s="98" t="s">
        <v>146</v>
      </c>
      <c r="S24" s="48"/>
      <c r="U24" s="108"/>
    </row>
    <row r="25" spans="2:31" ht="18" customHeight="1">
      <c r="B25" s="292"/>
      <c r="C25" s="293"/>
      <c r="D25" s="237"/>
      <c r="E25" s="319" t="s">
        <v>22</v>
      </c>
      <c r="F25" s="320"/>
      <c r="G25" s="321" t="str">
        <f t="shared" ref="G25:G26" si="3">IF(LEFT(S25,1)="有","■使用有","□使用有")</f>
        <v>□使用有</v>
      </c>
      <c r="H25" s="322"/>
      <c r="I25" s="322" t="str">
        <f t="shared" ref="I25:I26" si="4">IF(S25="無","■使用無","□使用無")</f>
        <v>□使用無</v>
      </c>
      <c r="J25" s="325"/>
      <c r="K25" s="72"/>
      <c r="L25" s="72"/>
      <c r="M25" s="62">
        <v>1290</v>
      </c>
      <c r="N25" s="57"/>
      <c r="O25" s="76" t="str">
        <f t="shared" ref="O25:O26" si="5">IF(LEFT(S25,1)="有",M25,"")</f>
        <v/>
      </c>
      <c r="P25" s="91"/>
      <c r="R25" s="98" t="s">
        <v>147</v>
      </c>
      <c r="S25" s="48"/>
      <c r="U25" s="108"/>
    </row>
    <row r="26" spans="2:31" ht="18" customHeight="1">
      <c r="B26" s="292"/>
      <c r="C26" s="293"/>
      <c r="D26" s="272"/>
      <c r="E26" s="329" t="s">
        <v>23</v>
      </c>
      <c r="F26" s="330"/>
      <c r="G26" s="318" t="str">
        <f t="shared" si="3"/>
        <v>□使用有</v>
      </c>
      <c r="H26" s="331"/>
      <c r="I26" s="331" t="str">
        <f t="shared" si="4"/>
        <v>□使用無</v>
      </c>
      <c r="J26" s="332"/>
      <c r="K26" s="73"/>
      <c r="L26" s="73"/>
      <c r="M26" s="63">
        <v>4300</v>
      </c>
      <c r="N26" s="58"/>
      <c r="O26" s="77" t="str">
        <f t="shared" si="5"/>
        <v/>
      </c>
      <c r="P26" s="91"/>
      <c r="R26" s="99" t="s">
        <v>148</v>
      </c>
      <c r="S26" s="49"/>
      <c r="U26" s="107"/>
    </row>
    <row r="27" spans="2:31" ht="9" customHeight="1">
      <c r="B27" s="292"/>
      <c r="C27" s="293"/>
      <c r="D27" s="314" t="s">
        <v>11</v>
      </c>
      <c r="E27" s="315"/>
      <c r="F27" s="298"/>
      <c r="G27" s="235" t="str">
        <f>IF(S28="","",TEXT(S28,"h:mm")&amp;"　～　"&amp;TEXT(T28,"h:mm"))</f>
        <v/>
      </c>
      <c r="H27" s="300"/>
      <c r="I27" s="300"/>
      <c r="J27" s="236"/>
      <c r="K27" s="301" t="str">
        <f>IF(U27="","",U27)</f>
        <v/>
      </c>
      <c r="L27" s="71" t="str">
        <f>IF(S28="","",ROUNDUP((T28-S28)*24,0))</f>
        <v/>
      </c>
      <c r="M27" s="61" t="str">
        <f>IF(L27="","",INDEX(使用料一覧表!$C$7:$H$17,MATCH(D27&amp;V27,使用料一覧表!$J$7:$J$17,0),MATCH($S$11&amp;"時間外",使用料一覧表!$C$18:$H$18,0)))</f>
        <v/>
      </c>
      <c r="N27" s="303" t="str">
        <f>IF(L27="","",IF($W$21="有",INDEX(使用料一覧表!$C$7:$H$17,MATCH(D27,使用料一覧表!$J$7:$J$17,0),MATCH($S$11&amp;$W$20,使用料一覧表!$C$18:$H$18,0)),""))</f>
        <v/>
      </c>
      <c r="O27" s="305" t="str">
        <f>IF(M28="","",M28*L28+IF(N27="",0,(N27*L28))+IF(M27="",0,M27*L27+IF(N27="",0,(N27*L27))))</f>
        <v/>
      </c>
      <c r="P27" s="91"/>
      <c r="Q27" s="222" t="s">
        <v>204</v>
      </c>
      <c r="R27" s="307" t="s">
        <v>6</v>
      </c>
      <c r="S27" s="120"/>
      <c r="T27" s="121"/>
      <c r="U27" s="309"/>
    </row>
    <row r="28" spans="2:31" ht="9" customHeight="1">
      <c r="B28" s="292"/>
      <c r="C28" s="293"/>
      <c r="D28" s="316"/>
      <c r="E28" s="317"/>
      <c r="F28" s="299"/>
      <c r="G28" s="311" t="str">
        <f>IF(S27="","：　　　～　　　：",TEXT(MAX(S27,T28),"h:mm")&amp;"　～　"&amp;TEXT(T27,"h:mm"))</f>
        <v>：　　　～　　　：</v>
      </c>
      <c r="H28" s="312"/>
      <c r="I28" s="312"/>
      <c r="J28" s="313"/>
      <c r="K28" s="302"/>
      <c r="L28" s="116" t="str">
        <f>IF(SUM(S27:T27)=0,"",ROUNDUP((T27-IF(S28="",S27,MAX(S27,T28)))*24,0))</f>
        <v/>
      </c>
      <c r="M28" s="117" t="str">
        <f>IF(L28="","",INDEX(使用料一覧表!$C$7:$H$17,MATCH(D27&amp;V27,使用料一覧表!$J$7:$J$17,0),MATCH($S$11,使用料一覧表!$C$18:$H$18,0)))</f>
        <v/>
      </c>
      <c r="N28" s="304"/>
      <c r="O28" s="306"/>
      <c r="P28" s="91"/>
      <c r="Q28" s="222"/>
      <c r="R28" s="308"/>
      <c r="S28" s="124" t="str">
        <f>IF(T28="","",S27)</f>
        <v/>
      </c>
      <c r="T28" s="125" t="str">
        <f>IF(SUM(S27:T27)=0,"",IF(S27&lt;(9/24),9/24,""))</f>
        <v/>
      </c>
      <c r="U28" s="310"/>
    </row>
    <row r="29" spans="2:31" ht="18" customHeight="1">
      <c r="B29" s="292"/>
      <c r="C29" s="293"/>
      <c r="D29" s="318" t="s">
        <v>10</v>
      </c>
      <c r="E29" s="319" t="s">
        <v>71</v>
      </c>
      <c r="F29" s="320"/>
      <c r="G29" s="321" t="str">
        <f t="shared" ref="G29:G30" si="6">IF(LEFT(S29,1)="有","■使用有","□使用有")</f>
        <v>□使用有</v>
      </c>
      <c r="H29" s="322"/>
      <c r="I29" s="322" t="str">
        <f t="shared" ref="I29:I30" si="7">IF(S29="無","■使用無","□使用無")</f>
        <v>□使用無</v>
      </c>
      <c r="J29" s="325"/>
      <c r="K29" s="72"/>
      <c r="L29" s="72"/>
      <c r="M29" s="62">
        <v>440</v>
      </c>
      <c r="N29" s="57"/>
      <c r="O29" s="76" t="str">
        <f t="shared" ref="O29:O30" si="8">IF(LEFT(S29,1)="有",M29,"")</f>
        <v/>
      </c>
      <c r="P29" s="91"/>
      <c r="R29" s="97" t="s">
        <v>146</v>
      </c>
      <c r="S29" s="47"/>
      <c r="U29" s="108"/>
    </row>
    <row r="30" spans="2:31" ht="18" customHeight="1">
      <c r="B30" s="292"/>
      <c r="C30" s="293"/>
      <c r="D30" s="272"/>
      <c r="E30" s="329" t="s">
        <v>72</v>
      </c>
      <c r="F30" s="330"/>
      <c r="G30" s="318" t="str">
        <f t="shared" si="6"/>
        <v>□使用有</v>
      </c>
      <c r="H30" s="331"/>
      <c r="I30" s="331" t="str">
        <f t="shared" si="7"/>
        <v>□使用無</v>
      </c>
      <c r="J30" s="332"/>
      <c r="K30" s="73"/>
      <c r="L30" s="73"/>
      <c r="M30" s="63">
        <v>300</v>
      </c>
      <c r="N30" s="58"/>
      <c r="O30" s="77" t="str">
        <f t="shared" si="8"/>
        <v/>
      </c>
      <c r="P30" s="91"/>
      <c r="R30" s="99" t="s">
        <v>150</v>
      </c>
      <c r="S30" s="49"/>
      <c r="U30" s="107"/>
    </row>
    <row r="31" spans="2:31" ht="9" customHeight="1">
      <c r="B31" s="292"/>
      <c r="C31" s="293"/>
      <c r="D31" s="314" t="s">
        <v>14</v>
      </c>
      <c r="E31" s="315"/>
      <c r="F31" s="298"/>
      <c r="G31" s="235" t="str">
        <f>IF(S32="","",TEXT(S32,"h:mm")&amp;"　～　"&amp;TEXT(T32,"h:mm"))</f>
        <v/>
      </c>
      <c r="H31" s="300"/>
      <c r="I31" s="300"/>
      <c r="J31" s="236"/>
      <c r="K31" s="301" t="str">
        <f>IF(U31="","",U31)</f>
        <v/>
      </c>
      <c r="L31" s="71" t="str">
        <f>IF(S32="","",ROUNDUP((T32-S32)*24,0))</f>
        <v/>
      </c>
      <c r="M31" s="55" t="str">
        <f>IF(L31="","",INDEX(使用料一覧表!$C$7:$H$17,MATCH(D31&amp;V31,使用料一覧表!$J$7:$J$17,0),MATCH($S$11&amp;"時間外",使用料一覧表!$C$18:$H$18,0)))</f>
        <v/>
      </c>
      <c r="N31" s="55" t="str">
        <f>IF(L31="","",IF($W$21="有",INDEX(使用料一覧表!$C$7:$H$17,MATCH(D31,使用料一覧表!$J$7:$J$17,0),MATCH($S$11&amp;$W$20,使用料一覧表!$C$18:$H$18,0)),""))</f>
        <v/>
      </c>
      <c r="O31" s="305" t="str">
        <f>IF(M32="","",M32*L32+IF(N31="",0,(N31*L32))+IF(M31="",0,M31*L31+IF(N31="",0,(N31*L31))))</f>
        <v/>
      </c>
      <c r="P31" s="91"/>
      <c r="Q31" s="222" t="s">
        <v>205</v>
      </c>
      <c r="R31" s="307" t="s">
        <v>6</v>
      </c>
      <c r="S31" s="120"/>
      <c r="T31" s="121"/>
      <c r="U31" s="309"/>
    </row>
    <row r="32" spans="2:31" ht="9" customHeight="1">
      <c r="B32" s="292"/>
      <c r="C32" s="293"/>
      <c r="D32" s="316"/>
      <c r="E32" s="317"/>
      <c r="F32" s="299"/>
      <c r="G32" s="311" t="str">
        <f>IF(S31="","：　　　～　　　：",TEXT(MAX(S31,T32),"h:mm")&amp;"　～　"&amp;TEXT(T31,"h:mm"))</f>
        <v>：　　　～　　　：</v>
      </c>
      <c r="H32" s="312"/>
      <c r="I32" s="312"/>
      <c r="J32" s="313"/>
      <c r="K32" s="302"/>
      <c r="L32" s="116" t="str">
        <f>IF(SUM(S31:T31)=0,"",ROUNDUP((T31-IF(S32="",S31,MAX(S31,T32)))*24,0))</f>
        <v/>
      </c>
      <c r="M32" s="119" t="str">
        <f>IF(L32="","",INDEX(使用料一覧表!$C$7:$H$17,MATCH(D31&amp;V31,使用料一覧表!$J$7:$J$17,0),MATCH($S$11,使用料一覧表!$C$18:$H$18,0)))</f>
        <v/>
      </c>
      <c r="N32" s="119"/>
      <c r="O32" s="306"/>
      <c r="P32" s="91"/>
      <c r="Q32" s="222"/>
      <c r="R32" s="308"/>
      <c r="S32" s="124" t="str">
        <f>IF(T32="","",S31)</f>
        <v/>
      </c>
      <c r="T32" s="125" t="str">
        <f>IF(SUM(S31:T31)=0,"",IF(S31&lt;(9/24),9/24,""))</f>
        <v/>
      </c>
      <c r="U32" s="310"/>
    </row>
    <row r="33" spans="2:22" ht="18" customHeight="1">
      <c r="B33" s="292"/>
      <c r="C33" s="293"/>
      <c r="D33" s="318" t="s">
        <v>10</v>
      </c>
      <c r="E33" s="319" t="s">
        <v>71</v>
      </c>
      <c r="F33" s="320"/>
      <c r="G33" s="321" t="str">
        <f t="shared" ref="G33:G34" si="9">IF(LEFT(S33,1)="有","■使用有","□使用有")</f>
        <v>□使用有</v>
      </c>
      <c r="H33" s="322"/>
      <c r="I33" s="322" t="str">
        <f t="shared" ref="I33:I34" si="10">IF(S33="無","■使用無","□使用無")</f>
        <v>□使用無</v>
      </c>
      <c r="J33" s="325"/>
      <c r="K33" s="72"/>
      <c r="L33" s="72"/>
      <c r="M33" s="62">
        <v>440</v>
      </c>
      <c r="N33" s="57"/>
      <c r="O33" s="76" t="str">
        <f t="shared" ref="O33:O34" si="11">IF(LEFT(S33,1)="有",M33,"")</f>
        <v/>
      </c>
      <c r="P33" s="91"/>
      <c r="R33" s="97" t="s">
        <v>146</v>
      </c>
      <c r="S33" s="47"/>
      <c r="U33" s="108"/>
    </row>
    <row r="34" spans="2:22" ht="18" customHeight="1">
      <c r="B34" s="292"/>
      <c r="C34" s="293"/>
      <c r="D34" s="272"/>
      <c r="E34" s="329" t="s">
        <v>73</v>
      </c>
      <c r="F34" s="330"/>
      <c r="G34" s="318" t="str">
        <f t="shared" si="9"/>
        <v>□使用有</v>
      </c>
      <c r="H34" s="331"/>
      <c r="I34" s="331" t="str">
        <f t="shared" si="10"/>
        <v>□使用無</v>
      </c>
      <c r="J34" s="332"/>
      <c r="K34" s="73"/>
      <c r="L34" s="73"/>
      <c r="M34" s="63">
        <v>400</v>
      </c>
      <c r="N34" s="58"/>
      <c r="O34" s="77" t="str">
        <f t="shared" si="11"/>
        <v/>
      </c>
      <c r="P34" s="91"/>
      <c r="R34" s="99" t="s">
        <v>149</v>
      </c>
      <c r="S34" s="49"/>
      <c r="U34" s="107"/>
    </row>
    <row r="35" spans="2:22" ht="9" customHeight="1">
      <c r="B35" s="292"/>
      <c r="C35" s="293"/>
      <c r="D35" s="314" t="s">
        <v>15</v>
      </c>
      <c r="E35" s="315"/>
      <c r="F35" s="298"/>
      <c r="G35" s="235" t="str">
        <f>IF(S36="","",TEXT(S36,"h:mm")&amp;"　～　"&amp;TEXT(T36,"h:mm"))</f>
        <v/>
      </c>
      <c r="H35" s="300"/>
      <c r="I35" s="300"/>
      <c r="J35" s="236"/>
      <c r="K35" s="301" t="str">
        <f>IF(U35="","",U35)</f>
        <v/>
      </c>
      <c r="L35" s="71" t="str">
        <f>IF(S36="","",ROUNDUP((T36-S36)*24,0))</f>
        <v/>
      </c>
      <c r="M35" s="55" t="str">
        <f>IF(L35="","",INDEX(使用料一覧表!$C$7:$H$17,MATCH(D35&amp;V35,使用料一覧表!$J$7:$J$17,0),MATCH($S$11&amp;"時間外",使用料一覧表!$C$18:$H$18,0)))</f>
        <v/>
      </c>
      <c r="N35" s="55" t="str">
        <f>IF(L35="","",IF($W$21="有",INDEX(使用料一覧表!$C$7:$H$17,MATCH(D35,使用料一覧表!$J$7:$J$17,0),MATCH($S$11&amp;$W$20,使用料一覧表!$C$18:$H$18,0)),""))</f>
        <v/>
      </c>
      <c r="O35" s="305" t="str">
        <f>IF(M36="","",M36*L36+IF(N35="",0,(N35*L36))+IF(M35="",0,M35*L35+IF(N35="",0,(N35*L35))))</f>
        <v/>
      </c>
      <c r="P35" s="91"/>
      <c r="Q35" s="222" t="s">
        <v>202</v>
      </c>
      <c r="R35" s="307" t="s">
        <v>6</v>
      </c>
      <c r="S35" s="120"/>
      <c r="T35" s="121"/>
      <c r="U35" s="309"/>
    </row>
    <row r="36" spans="2:22" ht="9" customHeight="1">
      <c r="B36" s="292"/>
      <c r="C36" s="293"/>
      <c r="D36" s="316"/>
      <c r="E36" s="317"/>
      <c r="F36" s="299"/>
      <c r="G36" s="311" t="str">
        <f>IF(S35="","：　　　～　　　：",TEXT(MAX(S35,T36),"h:mm")&amp;"　～　"&amp;TEXT(T35,"h:mm"))</f>
        <v>：　　　～　　　：</v>
      </c>
      <c r="H36" s="312"/>
      <c r="I36" s="312"/>
      <c r="J36" s="313"/>
      <c r="K36" s="302"/>
      <c r="L36" s="116" t="str">
        <f>IF(SUM(S35:T35)=0,"",ROUNDUP((T35-IF(S36="",S35,MAX(S35,T36)))*24,0))</f>
        <v/>
      </c>
      <c r="M36" s="119" t="str">
        <f>IF(L36="","",INDEX(使用料一覧表!$C$7:$H$17,MATCH(D35&amp;V35,使用料一覧表!$J$7:$J$17,0),MATCH($S$11,使用料一覧表!$C$18:$H$18,0)))</f>
        <v/>
      </c>
      <c r="N36" s="119"/>
      <c r="O36" s="306"/>
      <c r="P36" s="91"/>
      <c r="Q36" s="222"/>
      <c r="R36" s="308"/>
      <c r="S36" s="124" t="str">
        <f>IF(T36="","",S35)</f>
        <v/>
      </c>
      <c r="T36" s="125" t="str">
        <f>IF(SUM(S35:T35)=0,"",IF(S35&lt;(9/24),9/24,""))</f>
        <v/>
      </c>
      <c r="U36" s="310"/>
    </row>
    <row r="37" spans="2:22" ht="18" customHeight="1">
      <c r="B37" s="292"/>
      <c r="C37" s="293"/>
      <c r="D37" s="23" t="s">
        <v>10</v>
      </c>
      <c r="E37" s="329" t="s">
        <v>22</v>
      </c>
      <c r="F37" s="330"/>
      <c r="G37" s="318" t="str">
        <f>IF(LEFT(S37,1)="有","■使用有","□使用有")</f>
        <v>□使用有</v>
      </c>
      <c r="H37" s="331"/>
      <c r="I37" s="331" t="str">
        <f t="shared" ref="I37" si="12">IF(S37="無","■使用無","□使用無")</f>
        <v>□使用無</v>
      </c>
      <c r="J37" s="332"/>
      <c r="K37" s="73"/>
      <c r="L37" s="73"/>
      <c r="M37" s="63">
        <v>250</v>
      </c>
      <c r="N37" s="58"/>
      <c r="O37" s="77" t="str">
        <f>IF(LEFT(S37,1)="有",M37,"")</f>
        <v/>
      </c>
      <c r="P37" s="91"/>
      <c r="R37" s="52" t="s">
        <v>147</v>
      </c>
      <c r="S37" s="45"/>
      <c r="U37" s="107"/>
    </row>
    <row r="38" spans="2:22" ht="9" customHeight="1">
      <c r="B38" s="292"/>
      <c r="C38" s="293"/>
      <c r="D38" s="314" t="s">
        <v>16</v>
      </c>
      <c r="E38" s="315"/>
      <c r="F38" s="298"/>
      <c r="G38" s="235" t="str">
        <f t="shared" ref="G38" si="13">IF(S39="","",TEXT(S39,"h:mm")&amp;"　～　"&amp;TEXT(T39,"h:mm"))</f>
        <v/>
      </c>
      <c r="H38" s="300"/>
      <c r="I38" s="300"/>
      <c r="J38" s="236"/>
      <c r="K38" s="301" t="str">
        <f t="shared" ref="K38" si="14">IF(U38="","",U38)</f>
        <v/>
      </c>
      <c r="L38" s="71" t="str">
        <f t="shared" ref="L38" si="15">IF(S39="","",ROUNDUP((T39-S39)*24,0))</f>
        <v/>
      </c>
      <c r="M38" s="55" t="str">
        <f>IF(L38="","",INDEX(使用料一覧表!$C$7:$H$17,MATCH(D38&amp;V38,使用料一覧表!$J$7:$J$17,0),MATCH($S$11&amp;"時間外",使用料一覧表!$C$18:$H$18,0)))</f>
        <v/>
      </c>
      <c r="N38" s="303" t="str">
        <f>IF(L38="","",IF($W$21="有",INDEX(使用料一覧表!$C$7:$H$17,MATCH(D38,使用料一覧表!$J$7:$J$17,0),MATCH($S$11&amp;$W$20,使用料一覧表!$C$18:$H$18,0)),""))</f>
        <v/>
      </c>
      <c r="O38" s="305" t="str">
        <f>IF(M39="","",M39*L39+IF(N38="",0,(N38*L39))+IF(M38="",0,M38*L38+IF(N38="",0,(N38*L38))))</f>
        <v/>
      </c>
      <c r="P38" s="91"/>
      <c r="Q38" s="222" t="s">
        <v>203</v>
      </c>
      <c r="R38" s="307" t="s">
        <v>6</v>
      </c>
      <c r="S38" s="120"/>
      <c r="T38" s="121"/>
      <c r="U38" s="309"/>
    </row>
    <row r="39" spans="2:22" ht="9" customHeight="1">
      <c r="B39" s="292"/>
      <c r="C39" s="293"/>
      <c r="D39" s="333"/>
      <c r="E39" s="334"/>
      <c r="F39" s="335"/>
      <c r="G39" s="237" t="str">
        <f t="shared" ref="G39" si="16">IF(S38="","：　　　～　　　：",TEXT(MAX(S38,T39),"h:mm")&amp;"　～　"&amp;TEXT(T38,"h:mm"))</f>
        <v>：　　　～　　　：</v>
      </c>
      <c r="H39" s="339"/>
      <c r="I39" s="339"/>
      <c r="J39" s="238"/>
      <c r="K39" s="336"/>
      <c r="L39" s="122" t="str">
        <f t="shared" ref="L39" si="17">IF(SUM(S38:T38)=0,"",ROUNDUP((T38-IF(S39="",S38,MAX(S38,T39)))*24,0))</f>
        <v/>
      </c>
      <c r="M39" s="123" t="str">
        <f>IF(L39="","",INDEX(使用料一覧表!$C$7:$H$17,MATCH(D38&amp;V38,使用料一覧表!$J$7:$J$17,0),MATCH($S$11,使用料一覧表!$C$18:$H$18,0)))</f>
        <v/>
      </c>
      <c r="N39" s="337"/>
      <c r="O39" s="306"/>
      <c r="P39" s="91"/>
      <c r="Q39" s="222"/>
      <c r="R39" s="308"/>
      <c r="S39" s="124" t="str">
        <f>IF(T39="","",S38)</f>
        <v/>
      </c>
      <c r="T39" s="125" t="str">
        <f>IF(SUM(S38:T38)=0,"",IF(S38&lt;(9/24),9/24,""))</f>
        <v/>
      </c>
      <c r="U39" s="338"/>
    </row>
    <row r="40" spans="2:22" ht="9" customHeight="1">
      <c r="B40" s="292"/>
      <c r="C40" s="293"/>
      <c r="D40" s="314" t="s">
        <v>17</v>
      </c>
      <c r="E40" s="315"/>
      <c r="F40" s="298"/>
      <c r="G40" s="235" t="str">
        <f t="shared" ref="G40" si="18">IF(S41="","",TEXT(S41,"h:mm")&amp;"　～　"&amp;TEXT(T41,"h:mm"))</f>
        <v/>
      </c>
      <c r="H40" s="300"/>
      <c r="I40" s="300"/>
      <c r="J40" s="236"/>
      <c r="K40" s="301" t="str">
        <f t="shared" ref="K40" si="19">IF(U40="","",U40)</f>
        <v/>
      </c>
      <c r="L40" s="71" t="str">
        <f t="shared" ref="L40" si="20">IF(S41="","",ROUNDUP((T41-S41)*24,0))</f>
        <v/>
      </c>
      <c r="M40" s="55" t="str">
        <f>IF(L40="","",INDEX(使用料一覧表!$C$7:$H$17,MATCH(D40&amp;V40,使用料一覧表!$J$7:$J$17,0),MATCH($S$11&amp;"時間外",使用料一覧表!$C$18:$H$18,0)))</f>
        <v/>
      </c>
      <c r="N40" s="340"/>
      <c r="O40" s="305" t="str">
        <f t="shared" ref="O40" si="21">IF(M41="","",M41*L41+IF(N40="",0,(N40*L41))+IF(M40="",0,M40*L40+IF(N40="",0,(N40*L40))))</f>
        <v/>
      </c>
      <c r="P40" s="91"/>
      <c r="Q40" s="222" t="s">
        <v>201</v>
      </c>
      <c r="R40" s="307" t="s">
        <v>6</v>
      </c>
      <c r="S40" s="120"/>
      <c r="T40" s="121"/>
      <c r="U40" s="309"/>
    </row>
    <row r="41" spans="2:22" ht="9" customHeight="1">
      <c r="B41" s="292"/>
      <c r="C41" s="293"/>
      <c r="D41" s="333"/>
      <c r="E41" s="334"/>
      <c r="F41" s="335"/>
      <c r="G41" s="237" t="str">
        <f t="shared" ref="G41" si="22">IF(S40="","：　　　～　　　：",TEXT(MAX(S40,T41),"h:mm")&amp;"　～　"&amp;TEXT(T40,"h:mm"))</f>
        <v>：　　　～　　　：</v>
      </c>
      <c r="H41" s="339"/>
      <c r="I41" s="339"/>
      <c r="J41" s="238"/>
      <c r="K41" s="336"/>
      <c r="L41" s="122" t="str">
        <f t="shared" ref="L41" si="23">IF(SUM(S40:T40)=0,"",ROUNDUP((T40-IF(S41="",S40,MAX(S40,T41)))*24,0))</f>
        <v/>
      </c>
      <c r="M41" s="123" t="str">
        <f>IF(L41="","",INDEX(使用料一覧表!$C$7:$H$17,MATCH(D40&amp;V40,使用料一覧表!$J$7:$J$17,0),MATCH($S$11,使用料一覧表!$C$18:$H$18,0)))</f>
        <v/>
      </c>
      <c r="N41" s="341"/>
      <c r="O41" s="306"/>
      <c r="P41" s="91"/>
      <c r="Q41" s="222"/>
      <c r="R41" s="308"/>
      <c r="S41" s="124" t="str">
        <f>IF(T41="","",S40)</f>
        <v/>
      </c>
      <c r="T41" s="125" t="str">
        <f>IF(SUM(S40:T40)=0,"",IF(S40&lt;(9/24),9/24,""))</f>
        <v/>
      </c>
      <c r="U41" s="338"/>
    </row>
    <row r="42" spans="2:22" ht="9" customHeight="1">
      <c r="B42" s="292"/>
      <c r="C42" s="293"/>
      <c r="D42" s="314" t="s">
        <v>18</v>
      </c>
      <c r="E42" s="315"/>
      <c r="F42" s="298"/>
      <c r="G42" s="235" t="str">
        <f t="shared" ref="G42" si="24">IF(S43="","",TEXT(S43,"h:mm")&amp;"　～　"&amp;TEXT(T43,"h:mm"))</f>
        <v/>
      </c>
      <c r="H42" s="300"/>
      <c r="I42" s="300"/>
      <c r="J42" s="236"/>
      <c r="K42" s="301" t="str">
        <f t="shared" ref="K42" si="25">IF(U42="","",U42)</f>
        <v/>
      </c>
      <c r="L42" s="71" t="str">
        <f t="shared" ref="L42" si="26">IF(S43="","",ROUNDUP((T43-S43)*24,0))</f>
        <v/>
      </c>
      <c r="M42" s="55" t="str">
        <f>IF(L42="","",INDEX(使用料一覧表!$C$7:$H$17,MATCH(D42&amp;V42,使用料一覧表!$J$7:$J$17,0),MATCH($S$11&amp;"時間外",使用料一覧表!$C$18:$H$18,0)))</f>
        <v/>
      </c>
      <c r="N42" s="340"/>
      <c r="O42" s="305" t="str">
        <f t="shared" ref="O42" si="27">IF(M43="","",M43*L43+IF(N42="",0,(N42*L43))+IF(M42="",0,M42*L42+IF(N42="",0,(N42*L42))))</f>
        <v/>
      </c>
      <c r="P42" s="91"/>
      <c r="Q42" s="222" t="s">
        <v>200</v>
      </c>
      <c r="R42" s="307" t="s">
        <v>6</v>
      </c>
      <c r="S42" s="120"/>
      <c r="T42" s="121"/>
      <c r="U42" s="309"/>
    </row>
    <row r="43" spans="2:22" ht="9" customHeight="1">
      <c r="B43" s="292"/>
      <c r="C43" s="293"/>
      <c r="D43" s="333"/>
      <c r="E43" s="334"/>
      <c r="F43" s="335"/>
      <c r="G43" s="237" t="str">
        <f t="shared" ref="G43" si="28">IF(S42="","：　　　～　　　：",TEXT(MAX(S42,T43),"h:mm")&amp;"　～　"&amp;TEXT(T42,"h:mm"))</f>
        <v>：　　　～　　　：</v>
      </c>
      <c r="H43" s="339"/>
      <c r="I43" s="339"/>
      <c r="J43" s="238"/>
      <c r="K43" s="336"/>
      <c r="L43" s="122" t="str">
        <f t="shared" ref="L43" si="29">IF(SUM(S42:T42)=0,"",ROUNDUP((T42-IF(S43="",S42,MAX(S42,T43)))*24,0))</f>
        <v/>
      </c>
      <c r="M43" s="123" t="str">
        <f>IF(L43="","",INDEX(使用料一覧表!$C$7:$H$17,MATCH(D42&amp;V42,使用料一覧表!$J$7:$J$17,0),MATCH($S$11,使用料一覧表!$C$18:$H$18,0)))</f>
        <v/>
      </c>
      <c r="N43" s="341"/>
      <c r="O43" s="306"/>
      <c r="P43" s="91"/>
      <c r="Q43" s="222"/>
      <c r="R43" s="308"/>
      <c r="S43" s="124" t="str">
        <f>IF(T43="","",S42)</f>
        <v/>
      </c>
      <c r="T43" s="125" t="str">
        <f>IF(SUM(S42:T42)=0,"",IF(S42&lt;(9/24),9/24,""))</f>
        <v/>
      </c>
      <c r="U43" s="338"/>
    </row>
    <row r="44" spans="2:22" ht="18" customHeight="1">
      <c r="B44" s="292"/>
      <c r="C44" s="293"/>
      <c r="D44" s="342"/>
      <c r="E44" s="343"/>
      <c r="F44" s="344"/>
      <c r="G44" s="345" t="s">
        <v>70</v>
      </c>
      <c r="H44" s="346"/>
      <c r="I44" s="346"/>
      <c r="J44" s="347"/>
      <c r="K44" s="74"/>
      <c r="L44" s="74"/>
      <c r="M44" s="60"/>
      <c r="N44" s="60"/>
      <c r="O44" s="78"/>
      <c r="P44" s="91"/>
      <c r="R44" s="52" t="s">
        <v>0</v>
      </c>
      <c r="S44" s="52" t="s">
        <v>151</v>
      </c>
      <c r="T44" s="52" t="s">
        <v>152</v>
      </c>
      <c r="U44" s="52" t="s">
        <v>185</v>
      </c>
      <c r="V44" s="127" t="s">
        <v>195</v>
      </c>
    </row>
    <row r="45" spans="2:22" ht="18" customHeight="1">
      <c r="B45" s="245" t="s">
        <v>74</v>
      </c>
      <c r="C45" s="260"/>
      <c r="D45" s="348" t="str">
        <f>"【施設使用料】　　　"&amp;IF(R45=0,"　　　　",TEXT(R45,"#,##0"))&amp;"　円　・　【減免】条例施行規則 第６条 第"&amp;IF(S45="","　　",S45)&amp;"号　　"&amp;IF(T45=0,"　",T45*100)&amp;"　％　　　　小　計　　　"&amp;IF(R45=0,"　　　　",TEXT(U45,"#,##0"))&amp;"　円"</f>
        <v>【施設使用料】　　　　　　　　円　・　【減免】条例施行規則 第６条 第　　号　　　　％　　　　小　計　　　　　　　　円</v>
      </c>
      <c r="E45" s="349" t="str">
        <f t="shared" ref="E45" si="30">"【設備使用料】　　　"&amp;IF(S45=0,"　　　　",TEXT(S45,"#,##0"))&amp;"　円　・　【減免】条例施行規則 第６条 第"&amp;IF(T45="","　",T45)&amp;"号　　"&amp;IF(U45="","　",U45*100)&amp;"　％　　　　　小　計　　　"&amp;IF(S45=0,"　　　　",TEXT(V45,"#,##0"))&amp;"　円"</f>
        <v>【設備使用料】　　　　　　　　円　・　【減免】条例施行規則 第６条 第　号　　0　％　　　　　小　計　　　　　　　　円</v>
      </c>
      <c r="F45" s="349" t="str">
        <f>"【設備使用料】　　　"&amp;IF(T45=0,"　　　　",TEXT(T45,"#,##0"))&amp;"　円　・　【減免】条例施行規則 第６条 第"&amp;IF(U45="","　",U45)&amp;"号　　"&amp;IF(V45="","　",V45*100)&amp;"　％　　　　　小　計　　　"&amp;IF(T45=0,"　　　　",TEXT(B104,"#,##0"))&amp;"　円"</f>
        <v>【設備使用料】　　　　　　　　円　・　【減免】条例施行規則 第６条 第0号　　　　％　　　　　小　計　　　　　　　　円</v>
      </c>
      <c r="G45" s="349" t="e">
        <f>"【設備使用料】　　　"&amp;IF(U45=0,"　　　　",TEXT(U45,"#,##0"))&amp;"　円　・　【減免】条例施行規則 第６条 第"&amp;IF(V45="","　",V45)&amp;"号　　"&amp;IF(B104="","　",B104*100)&amp;"　％　　　　　小　計　　　"&amp;IF(U45=0,"　　　　",TEXT(C104,"#,##0"))&amp;"　円"</f>
        <v>#VALUE!</v>
      </c>
      <c r="H45" s="349" t="str">
        <f>"【設備使用料】　　　"&amp;IF(V45=0,"　　　　",TEXT(V45,"#,##0"))&amp;"　円　・　【減免】条例施行規則 第６条 第"&amp;IF(B104="","　",B104)&amp;"号　　"&amp;IF(C104="","　",C104*100)&amp;"　％　　　　　小　計　　　"&amp;IF(V45=0,"　　　　",TEXT(D104,"#,##0"))&amp;"　円"</f>
        <v>【設備使用料】　　　　円　・　【減免】条例施行規則 第６条 第減免申請及び
合計使用料号　　　　％　　　　　小　計　　　【施設使用料】　　　　　　　　円　・　【減免】条例施行規則 第６条 第　　号　　　　％　　　　小　計　　　　　　　　円　円</v>
      </c>
      <c r="I45" s="349" t="e">
        <f t="shared" ref="I45:O45" si="31">"【設備使用料】　　　"&amp;IF(B104=0,"　　　　",TEXT(B104,"#,##0"))&amp;"　円　・　【減免】条例施行規則 第６条 第"&amp;IF(C104="","　",C104)&amp;"号　　"&amp;IF(D104="","　",D104*100)&amp;"　％　　　　　小　計　　　"&amp;IF(B104=0,"　　　　",TEXT(E104,"#,##0"))&amp;"　円"</f>
        <v>#VALUE!</v>
      </c>
      <c r="J45" s="349" t="str">
        <f t="shared" si="31"/>
        <v>【設備使用料】　　　　　　　　円　・　【減免】条例施行規則 第６条 第【施設使用料】　　　　　　　　円　・　【減免】条例施行規則 第６条 第　　号　　　　％　　　　小　計　　　　　　　　円号　　　　％　　　　　小　計　　　　　　　　円</v>
      </c>
      <c r="K45" s="349" t="str">
        <f t="shared" si="31"/>
        <v>【設備使用料】　　　【施設使用料】　　　　　　　　円　・　【減免】条例施行規則 第６条 第　　号　　　　％　　　　小　計　　　　　　　　円　円　・　【減免】条例施行規則 第６条 第　号　　　　％　　　　　小　計　　　0　円</v>
      </c>
      <c r="L45" s="349" t="str">
        <f t="shared" si="31"/>
        <v>【設備使用料】　　　　　　　　円　・　【減免】条例施行規則 第６条 第　号　　　　％　　　　　小　計　　　　　　　　円</v>
      </c>
      <c r="M45" s="349" t="str">
        <f t="shared" si="31"/>
        <v>【設備使用料】　　　　　　　　円　・　【減免】条例施行規則 第６条 第　号　　　　％　　　　　小　計　　　　　　　　円</v>
      </c>
      <c r="N45" s="349" t="str">
        <f t="shared" si="31"/>
        <v>【設備使用料】　　　　　　　　円　・　【減免】条例施行規則 第６条 第　号　　　　％　　　　　小　計　　　　　　　　円</v>
      </c>
      <c r="O45" s="350" t="str">
        <f t="shared" si="31"/>
        <v>【設備使用料】　　　　　　　　円　・　【減免】条例施行規則 第６条 第　号　　　　％　　　　　小　計　　　　　　　　円</v>
      </c>
      <c r="P45" s="43"/>
      <c r="Q45" s="16" t="s">
        <v>153</v>
      </c>
      <c r="R45" s="54">
        <f>SUM(O21,O27,O31,O35,O38:O44)</f>
        <v>0</v>
      </c>
      <c r="S45" s="45"/>
      <c r="T45" s="50"/>
      <c r="U45" s="51">
        <f>R45-ROUNDDOWN(R45*T45,-1)</f>
        <v>0</v>
      </c>
      <c r="V45" s="126" t="str">
        <f>IF(S45="","",VLOOKUP(S45,$AD$12:$AE$19,2,FALSE))</f>
        <v/>
      </c>
    </row>
    <row r="46" spans="2:22" ht="18" customHeight="1">
      <c r="B46" s="292"/>
      <c r="C46" s="293"/>
      <c r="D46" s="351" t="str">
        <f>"【設備使用料】　　　"&amp;IF(R46=0,"　　　　",TEXT(R46,"#,##0"))&amp;"　円　・　【減免】条例施行規則 第６条 第"&amp;IF(S46="","　　",S46)&amp;"号　　"&amp;IF(T46=0,"　",T46*100)&amp;"　％　　　　小　計　　　"&amp;IF(R46=0,"　　　　",TEXT(U46,"#,##0"))&amp;"　円"</f>
        <v>【設備使用料】　　　　　　　　円　・　【減免】条例施行規則 第６条 第　　号　　　　％　　　　小　計　　　　　　　　円</v>
      </c>
      <c r="E46" s="355"/>
      <c r="F46" s="355"/>
      <c r="G46" s="355"/>
      <c r="H46" s="355"/>
      <c r="I46" s="355"/>
      <c r="J46" s="355"/>
      <c r="K46" s="355"/>
      <c r="L46" s="355"/>
      <c r="M46" s="355"/>
      <c r="N46" s="355"/>
      <c r="O46" s="356"/>
      <c r="P46" s="43"/>
      <c r="Q46" s="16" t="s">
        <v>10</v>
      </c>
      <c r="R46" s="54">
        <f>SUM(O23:O26,O29:O30,O33:O34,O37)</f>
        <v>0</v>
      </c>
      <c r="S46" s="45" t="str">
        <f>IF(R46=0,"",IF(S11="町内者","4-⑤",""))</f>
        <v/>
      </c>
      <c r="T46" s="50">
        <f>IF(S46="4-⑤",1,0)</f>
        <v>0</v>
      </c>
      <c r="U46" s="51">
        <f>R46-ROUNDDOWN(R46*T46,-1)</f>
        <v>0</v>
      </c>
      <c r="V46" s="126" t="str">
        <f>IF(S46="","",VLOOKUP(S46,$AD$12:$AE$19,2,FALSE))</f>
        <v/>
      </c>
    </row>
    <row r="47" spans="2:22" ht="18" customHeight="1">
      <c r="B47" s="292"/>
      <c r="C47" s="293"/>
      <c r="D47" s="351" t="str">
        <f>"【減免事由】　　"&amp;IF(R47="","　　　　　　　　　　",R47)&amp;"　　　　　　　　　　　　　"</f>
        <v>【減免事由】　　　　　　　　　　　　　　　　　　　　　　　　　</v>
      </c>
      <c r="E47" s="352"/>
      <c r="F47" s="352"/>
      <c r="G47" s="352"/>
      <c r="H47" s="352"/>
      <c r="I47" s="352"/>
      <c r="J47" s="352"/>
      <c r="K47" s="352"/>
      <c r="L47" s="352"/>
      <c r="M47" s="353" t="str">
        <f>"合　　　計　　　　　"&amp;IF(R45=0,"　　　　　",TEXT(U47,"[dbnum3]#,##0"))&amp;"　円"</f>
        <v>合　　　計　　　　　　　　　　　円</v>
      </c>
      <c r="N47" s="353"/>
      <c r="O47" s="354"/>
      <c r="P47" s="86"/>
      <c r="Q47" s="16" t="s">
        <v>193</v>
      </c>
      <c r="R47" s="384"/>
      <c r="S47" s="384"/>
      <c r="T47" s="16" t="s">
        <v>154</v>
      </c>
      <c r="U47" s="51">
        <f>SUM(U45:U46)</f>
        <v>0</v>
      </c>
    </row>
    <row r="48" spans="2:22" ht="33" customHeight="1">
      <c r="B48" s="285" t="s">
        <v>75</v>
      </c>
      <c r="C48" s="286"/>
      <c r="D48" s="365" t="str">
        <f>R48&amp;""</f>
        <v/>
      </c>
      <c r="E48" s="366"/>
      <c r="F48" s="366"/>
      <c r="G48" s="366"/>
      <c r="H48" s="366"/>
      <c r="I48" s="366"/>
      <c r="J48" s="367"/>
      <c r="K48" s="368" t="s">
        <v>76</v>
      </c>
      <c r="L48" s="368"/>
      <c r="M48" s="369" t="s">
        <v>77</v>
      </c>
      <c r="N48" s="369"/>
      <c r="O48" s="369"/>
      <c r="P48" s="92"/>
      <c r="Q48" s="16" t="s">
        <v>194</v>
      </c>
      <c r="R48" s="381"/>
      <c r="S48" s="382"/>
      <c r="T48" s="382"/>
      <c r="U48" s="383"/>
    </row>
    <row r="49" spans="2:16" ht="14.25" customHeight="1">
      <c r="B49" s="24" t="s">
        <v>78</v>
      </c>
    </row>
    <row r="50" spans="2:16" ht="14.25" customHeight="1">
      <c r="B50" s="24" t="s">
        <v>79</v>
      </c>
    </row>
    <row r="51" spans="2:16" ht="14.25" customHeight="1">
      <c r="B51" s="24" t="s">
        <v>80</v>
      </c>
    </row>
    <row r="52" spans="2:16" ht="14.25" customHeight="1">
      <c r="B52" s="24" t="s">
        <v>81</v>
      </c>
    </row>
    <row r="53" spans="2:16" ht="7.5" customHeight="1" thickBot="1"/>
    <row r="54" spans="2:16" ht="14.25" customHeight="1" thickTop="1">
      <c r="D54" s="370" t="s">
        <v>82</v>
      </c>
      <c r="E54" s="373" t="s">
        <v>83</v>
      </c>
      <c r="F54" s="373"/>
      <c r="G54" s="374" t="s">
        <v>84</v>
      </c>
      <c r="H54" s="375"/>
      <c r="I54" s="374" t="s">
        <v>85</v>
      </c>
      <c r="J54" s="375"/>
      <c r="K54" s="374" t="s">
        <v>86</v>
      </c>
      <c r="L54" s="376"/>
      <c r="M54" s="376"/>
      <c r="N54" s="375"/>
      <c r="O54" s="25" t="s">
        <v>87</v>
      </c>
      <c r="P54" s="88"/>
    </row>
    <row r="55" spans="2:16" ht="21" customHeight="1">
      <c r="D55" s="371"/>
      <c r="E55" s="377"/>
      <c r="F55" s="377"/>
      <c r="G55" s="357"/>
      <c r="H55" s="358"/>
      <c r="I55" s="357"/>
      <c r="J55" s="358"/>
      <c r="K55" s="357"/>
      <c r="L55" s="361"/>
      <c r="M55" s="361"/>
      <c r="N55" s="358"/>
      <c r="O55" s="363"/>
      <c r="P55" s="17"/>
    </row>
    <row r="56" spans="2:16" ht="21" customHeight="1" thickBot="1">
      <c r="D56" s="372"/>
      <c r="E56" s="378"/>
      <c r="F56" s="378"/>
      <c r="G56" s="359"/>
      <c r="H56" s="360"/>
      <c r="I56" s="359"/>
      <c r="J56" s="360"/>
      <c r="K56" s="359"/>
      <c r="L56" s="362"/>
      <c r="M56" s="362"/>
      <c r="N56" s="360"/>
      <c r="O56" s="364"/>
      <c r="P56" s="17"/>
    </row>
    <row r="57" spans="2:16" ht="15" thickTop="1"/>
    <row r="58" spans="2:16" ht="20.25" customHeight="1"/>
    <row r="59" spans="2:16" ht="20.25" customHeight="1"/>
    <row r="60" spans="2:16" ht="18" customHeight="1">
      <c r="B60" s="14" t="s">
        <v>88</v>
      </c>
      <c r="K60" s="224" t="s">
        <v>7</v>
      </c>
      <c r="L60" s="225"/>
      <c r="M60" s="40" t="s">
        <v>132</v>
      </c>
      <c r="N60" s="41"/>
      <c r="O60" s="42" t="s">
        <v>133</v>
      </c>
    </row>
    <row r="61" spans="2:16" ht="31.5" customHeight="1">
      <c r="B61" s="226" t="s">
        <v>89</v>
      </c>
      <c r="C61" s="226"/>
      <c r="D61" s="226"/>
      <c r="E61" s="226"/>
      <c r="F61" s="226"/>
      <c r="G61" s="226"/>
      <c r="H61" s="226"/>
      <c r="I61" s="226"/>
      <c r="J61" s="226"/>
      <c r="K61" s="226"/>
      <c r="L61" s="226"/>
      <c r="M61" s="226"/>
      <c r="N61" s="226"/>
      <c r="O61" s="226"/>
      <c r="P61" s="83"/>
    </row>
    <row r="62" spans="2:16" ht="18.75" customHeight="1">
      <c r="K62" s="227" t="s">
        <v>90</v>
      </c>
      <c r="L62" s="227"/>
      <c r="M62" s="227"/>
      <c r="N62" s="227"/>
      <c r="O62" s="227"/>
      <c r="P62" s="17"/>
    </row>
    <row r="63" spans="2:16" ht="18.75" customHeight="1">
      <c r="B63" s="14"/>
    </row>
    <row r="64" spans="2:16" ht="12.75" customHeight="1">
      <c r="B64" s="14"/>
      <c r="F64" s="228" t="s">
        <v>51</v>
      </c>
      <c r="G64" s="228"/>
      <c r="H64" s="18" t="str">
        <f>H5</f>
        <v>（　〒      －       　）</v>
      </c>
    </row>
    <row r="65" spans="2:16" ht="23.25" customHeight="1">
      <c r="F65" s="228"/>
      <c r="G65" s="228"/>
      <c r="H65" s="101" t="s">
        <v>188</v>
      </c>
      <c r="I65" s="229" t="str">
        <f>I6&amp;""</f>
        <v/>
      </c>
      <c r="J65" s="229"/>
      <c r="K65" s="229"/>
      <c r="L65" s="229"/>
      <c r="M65" s="229"/>
      <c r="N65" s="229"/>
      <c r="O65" s="229"/>
    </row>
    <row r="66" spans="2:16" ht="23.25" customHeight="1">
      <c r="F66" s="228"/>
      <c r="G66" s="228"/>
      <c r="H66" s="101" t="s">
        <v>187</v>
      </c>
      <c r="I66" s="231" t="str">
        <f>I7&amp;""</f>
        <v/>
      </c>
      <c r="J66" s="231"/>
      <c r="K66" s="231"/>
      <c r="L66" s="231"/>
      <c r="M66" s="231"/>
      <c r="N66" s="231"/>
      <c r="O66" s="15" t="s">
        <v>131</v>
      </c>
    </row>
    <row r="67" spans="2:16" ht="12.75" customHeight="1">
      <c r="F67" s="228"/>
      <c r="G67" s="228"/>
      <c r="H67" s="232" t="s">
        <v>134</v>
      </c>
      <c r="I67" s="379" t="str">
        <f>I8&amp;""</f>
        <v>　　　　(　　　)</v>
      </c>
      <c r="J67" s="379"/>
      <c r="K67" s="379"/>
      <c r="L67" s="379"/>
      <c r="M67" s="252" t="s">
        <v>157</v>
      </c>
      <c r="N67" s="253" t="str">
        <f>N8&amp;""</f>
        <v/>
      </c>
      <c r="O67" s="253"/>
      <c r="P67" s="84"/>
    </row>
    <row r="68" spans="2:16" ht="12.75" customHeight="1">
      <c r="F68" s="16"/>
      <c r="G68" s="16"/>
      <c r="H68" s="232"/>
      <c r="I68" s="379"/>
      <c r="J68" s="379"/>
      <c r="K68" s="379"/>
      <c r="L68" s="379"/>
      <c r="M68" s="252"/>
      <c r="N68" s="253" t="str">
        <f>N9&amp;""</f>
        <v>　　　(　　　　)</v>
      </c>
      <c r="O68" s="253"/>
      <c r="P68" s="84"/>
    </row>
    <row r="69" spans="2:16" ht="18.75" customHeight="1">
      <c r="B69" s="14" t="str">
        <f>"　受付番号第 "&amp;IF(N1="","　　　",N1)&amp;" 号の新地町文化交流センター使用許可申請については、使用に関する許可条件及び使用上の"</f>
        <v>　受付番号第 　　　 号の新地町文化交流センター使用許可申請については、使用に関する許可条件及び使用上の</v>
      </c>
    </row>
    <row r="70" spans="2:16" ht="18.75" customHeight="1">
      <c r="B70" s="14" t="s">
        <v>91</v>
      </c>
    </row>
    <row r="71" spans="2:16" ht="16" customHeight="1">
      <c r="B71" s="235" t="s">
        <v>54</v>
      </c>
      <c r="C71" s="236"/>
      <c r="D71" s="277" t="str">
        <f>D12&amp;""</f>
        <v/>
      </c>
      <c r="E71" s="278"/>
      <c r="F71" s="278"/>
      <c r="G71" s="278"/>
      <c r="H71" s="278"/>
      <c r="I71" s="278"/>
      <c r="J71" s="278"/>
      <c r="K71" s="278"/>
      <c r="L71" s="279"/>
      <c r="M71" s="245" t="s">
        <v>55</v>
      </c>
      <c r="N71" s="283"/>
      <c r="O71" s="36" t="str">
        <f>O12</f>
        <v>□町内者</v>
      </c>
      <c r="P71" s="87"/>
    </row>
    <row r="72" spans="2:16" ht="16" customHeight="1">
      <c r="B72" s="237"/>
      <c r="C72" s="238"/>
      <c r="D72" s="280"/>
      <c r="E72" s="281"/>
      <c r="F72" s="281"/>
      <c r="G72" s="281"/>
      <c r="H72" s="281"/>
      <c r="I72" s="281"/>
      <c r="J72" s="281"/>
      <c r="K72" s="281"/>
      <c r="L72" s="282"/>
      <c r="M72" s="261"/>
      <c r="N72" s="284"/>
      <c r="O72" s="37" t="str">
        <f>O13</f>
        <v>□町外者</v>
      </c>
      <c r="P72" s="87"/>
    </row>
    <row r="73" spans="2:16" ht="18" customHeight="1">
      <c r="B73" s="235" t="s">
        <v>56</v>
      </c>
      <c r="C73" s="236"/>
      <c r="D73" s="239" t="str">
        <f>D14</f>
        <v>令和　　　年　　　月　　　日（　　　曜日）</v>
      </c>
      <c r="E73" s="240"/>
      <c r="F73" s="240"/>
      <c r="G73" s="240"/>
      <c r="H73" s="240"/>
      <c r="I73" s="243" t="str">
        <f>I14</f>
        <v>午前・午後　　　時　　分から</v>
      </c>
      <c r="J73" s="243"/>
      <c r="K73" s="243"/>
      <c r="L73" s="243"/>
      <c r="M73" s="245" t="s">
        <v>57</v>
      </c>
      <c r="N73" s="246"/>
      <c r="O73" s="248" t="str">
        <f>O14&amp;""</f>
        <v/>
      </c>
      <c r="P73" s="88"/>
    </row>
    <row r="74" spans="2:16" ht="18" customHeight="1">
      <c r="B74" s="237"/>
      <c r="C74" s="238"/>
      <c r="D74" s="241"/>
      <c r="E74" s="242"/>
      <c r="F74" s="242"/>
      <c r="G74" s="242"/>
      <c r="H74" s="242"/>
      <c r="I74" s="250" t="str">
        <f>I15</f>
        <v>午前・午後　　　時　　分まで</v>
      </c>
      <c r="J74" s="250"/>
      <c r="K74" s="250"/>
      <c r="L74" s="250"/>
      <c r="M74" s="237"/>
      <c r="N74" s="247"/>
      <c r="O74" s="249"/>
      <c r="P74" s="88"/>
    </row>
    <row r="75" spans="2:16" ht="18" customHeight="1">
      <c r="B75" s="245" t="s">
        <v>58</v>
      </c>
      <c r="C75" s="260"/>
      <c r="D75" s="19" t="s">
        <v>59</v>
      </c>
      <c r="E75" s="263" t="str">
        <f>E16</f>
        <v>【入場】　　　　時　　　分　　　【開演】　　　　時　　　分　　　【終演】　　　　時　　　分　　　【人員】　　　　人</v>
      </c>
      <c r="F75" s="264"/>
      <c r="G75" s="264"/>
      <c r="H75" s="264"/>
      <c r="I75" s="264"/>
      <c r="J75" s="264"/>
      <c r="K75" s="264"/>
      <c r="L75" s="264"/>
      <c r="M75" s="264"/>
      <c r="N75" s="264"/>
      <c r="O75" s="265"/>
      <c r="P75" s="89"/>
    </row>
    <row r="76" spans="2:16" ht="18" customHeight="1">
      <c r="B76" s="261"/>
      <c r="C76" s="262"/>
      <c r="D76" s="20" t="s">
        <v>60</v>
      </c>
      <c r="E76" s="266" t="str">
        <f>E17</f>
        <v>【入場】　　　　時　　　分　　　【開演】　　　　時　　　分　　　【終演】　　　　時　　　分　　　【人員】　　　　人</v>
      </c>
      <c r="F76" s="267"/>
      <c r="G76" s="267"/>
      <c r="H76" s="267"/>
      <c r="I76" s="267"/>
      <c r="J76" s="267"/>
      <c r="K76" s="267"/>
      <c r="L76" s="267"/>
      <c r="M76" s="267"/>
      <c r="N76" s="267"/>
      <c r="O76" s="268"/>
      <c r="P76" s="89"/>
    </row>
    <row r="77" spans="2:16" ht="18" customHeight="1">
      <c r="B77" s="245" t="s">
        <v>61</v>
      </c>
      <c r="C77" s="260"/>
      <c r="D77" s="269" t="str">
        <f>D18</f>
        <v>□ 無　 　□ 有</v>
      </c>
      <c r="E77" s="270"/>
      <c r="F77" s="271"/>
      <c r="G77" s="272" t="s">
        <v>62</v>
      </c>
      <c r="H77" s="273"/>
      <c r="I77" s="273"/>
      <c r="J77" s="274"/>
      <c r="K77" s="275" t="str">
        <f>K18</f>
        <v>大人　　　　　　　　円　・　小人　　　　　　　　円</v>
      </c>
      <c r="L77" s="275"/>
      <c r="M77" s="275"/>
      <c r="N77" s="275"/>
      <c r="O77" s="276"/>
      <c r="P77" s="88"/>
    </row>
    <row r="78" spans="2:16" ht="18" customHeight="1">
      <c r="B78" s="285" t="s">
        <v>63</v>
      </c>
      <c r="C78" s="286"/>
      <c r="D78" s="269" t="str">
        <f>D19</f>
        <v>□ 無　 　□ 有</v>
      </c>
      <c r="E78" s="270"/>
      <c r="F78" s="271"/>
      <c r="G78" s="287" t="str">
        <f>G19</f>
        <v>□物品等の販売　　□広告類の掲示等　　□その他（　                     　　　　）</v>
      </c>
      <c r="H78" s="288"/>
      <c r="I78" s="288"/>
      <c r="J78" s="288"/>
      <c r="K78" s="288"/>
      <c r="L78" s="288"/>
      <c r="M78" s="288"/>
      <c r="N78" s="288"/>
      <c r="O78" s="289"/>
      <c r="P78" s="90"/>
    </row>
    <row r="79" spans="2:16" ht="33" customHeight="1">
      <c r="B79" s="245" t="s">
        <v>64</v>
      </c>
      <c r="C79" s="260"/>
      <c r="D79" s="272" t="s">
        <v>65</v>
      </c>
      <c r="E79" s="273"/>
      <c r="F79" s="294"/>
      <c r="G79" s="272" t="s">
        <v>6</v>
      </c>
      <c r="H79" s="273"/>
      <c r="I79" s="273"/>
      <c r="J79" s="294"/>
      <c r="K79" s="21" t="s">
        <v>66</v>
      </c>
      <c r="L79" s="21" t="s">
        <v>8</v>
      </c>
      <c r="M79" s="21" t="s">
        <v>67</v>
      </c>
      <c r="N79" s="21" t="s">
        <v>68</v>
      </c>
      <c r="O79" s="22" t="s">
        <v>0</v>
      </c>
      <c r="P79" s="88"/>
    </row>
    <row r="80" spans="2:16" ht="9" customHeight="1">
      <c r="B80" s="292"/>
      <c r="C80" s="293"/>
      <c r="D80" s="295" t="s">
        <v>9</v>
      </c>
      <c r="E80" s="243"/>
      <c r="F80" s="298" t="str">
        <f>F21&amp;""</f>
        <v/>
      </c>
      <c r="G80" s="235" t="str">
        <f t="shared" ref="G80:G96" si="32">G21</f>
        <v/>
      </c>
      <c r="H80" s="300"/>
      <c r="I80" s="300"/>
      <c r="J80" s="236"/>
      <c r="K80" s="301" t="str">
        <f>IF(K21=0,"",K21)</f>
        <v/>
      </c>
      <c r="L80" s="71" t="str">
        <f>IF(L21=0,"",L21)</f>
        <v/>
      </c>
      <c r="M80" s="61" t="str">
        <f>IF(M21=0,"",M21)</f>
        <v/>
      </c>
      <c r="N80" s="326" t="str">
        <f>IF(N21=0,"",N21)</f>
        <v/>
      </c>
      <c r="O80" s="305" t="str">
        <f>IF(O21=0,"",O21)</f>
        <v/>
      </c>
      <c r="P80" s="91"/>
    </row>
    <row r="81" spans="2:16" ht="9" customHeight="1">
      <c r="B81" s="292"/>
      <c r="C81" s="293"/>
      <c r="D81" s="296"/>
      <c r="E81" s="297"/>
      <c r="F81" s="299"/>
      <c r="G81" s="311" t="str">
        <f t="shared" si="32"/>
        <v>：　　　～　　　：</v>
      </c>
      <c r="H81" s="312"/>
      <c r="I81" s="312"/>
      <c r="J81" s="313"/>
      <c r="K81" s="302"/>
      <c r="L81" s="116" t="str">
        <f t="shared" ref="L81:M85" si="33">IF(L22=0,"",L22)</f>
        <v/>
      </c>
      <c r="M81" s="117" t="str">
        <f t="shared" si="33"/>
        <v/>
      </c>
      <c r="N81" s="327"/>
      <c r="O81" s="306"/>
      <c r="P81" s="91"/>
    </row>
    <row r="82" spans="2:16" ht="18" customHeight="1">
      <c r="B82" s="292"/>
      <c r="C82" s="293"/>
      <c r="D82" s="318" t="s">
        <v>10</v>
      </c>
      <c r="E82" s="319" t="s">
        <v>21</v>
      </c>
      <c r="F82" s="320"/>
      <c r="G82" s="321" t="str">
        <f t="shared" si="32"/>
        <v>□使用有</v>
      </c>
      <c r="H82" s="322"/>
      <c r="I82" s="322" t="str">
        <f>I23</f>
        <v>□使用無</v>
      </c>
      <c r="J82" s="325"/>
      <c r="K82" s="72" t="str">
        <f>IF(K23=0,"",K23)</f>
        <v/>
      </c>
      <c r="L82" s="72" t="str">
        <f t="shared" si="33"/>
        <v/>
      </c>
      <c r="M82" s="62">
        <f>M23</f>
        <v>1520</v>
      </c>
      <c r="N82" s="57" t="str">
        <f t="shared" ref="N82:O86" si="34">IF(N23=0,"",N23)</f>
        <v/>
      </c>
      <c r="O82" s="76" t="str">
        <f t="shared" si="34"/>
        <v/>
      </c>
      <c r="P82" s="91"/>
    </row>
    <row r="83" spans="2:16" ht="18" customHeight="1">
      <c r="B83" s="292"/>
      <c r="C83" s="293"/>
      <c r="D83" s="237"/>
      <c r="E83" s="319" t="s">
        <v>12</v>
      </c>
      <c r="F83" s="320"/>
      <c r="G83" s="321" t="str">
        <f t="shared" si="32"/>
        <v>□使用有</v>
      </c>
      <c r="H83" s="322"/>
      <c r="I83" s="322" t="str">
        <f>I24</f>
        <v>□使用無</v>
      </c>
      <c r="J83" s="325"/>
      <c r="K83" s="72" t="str">
        <f>IF(K24=0,"",K24)</f>
        <v/>
      </c>
      <c r="L83" s="72" t="str">
        <f t="shared" si="33"/>
        <v/>
      </c>
      <c r="M83" s="62">
        <f t="shared" ref="M83:M85" si="35">M24</f>
        <v>0</v>
      </c>
      <c r="N83" s="57" t="str">
        <f t="shared" si="34"/>
        <v/>
      </c>
      <c r="O83" s="76" t="str">
        <f t="shared" si="34"/>
        <v/>
      </c>
      <c r="P83" s="91"/>
    </row>
    <row r="84" spans="2:16" ht="18" customHeight="1">
      <c r="B84" s="292"/>
      <c r="C84" s="293"/>
      <c r="D84" s="237"/>
      <c r="E84" s="319" t="s">
        <v>22</v>
      </c>
      <c r="F84" s="320"/>
      <c r="G84" s="321" t="str">
        <f t="shared" si="32"/>
        <v>□使用有</v>
      </c>
      <c r="H84" s="322"/>
      <c r="I84" s="322" t="str">
        <f>I25</f>
        <v>□使用無</v>
      </c>
      <c r="J84" s="325"/>
      <c r="K84" s="72" t="str">
        <f>IF(K25=0,"",K25)</f>
        <v/>
      </c>
      <c r="L84" s="72" t="str">
        <f t="shared" si="33"/>
        <v/>
      </c>
      <c r="M84" s="62">
        <f t="shared" si="35"/>
        <v>1290</v>
      </c>
      <c r="N84" s="57" t="str">
        <f t="shared" si="34"/>
        <v/>
      </c>
      <c r="O84" s="76" t="str">
        <f t="shared" si="34"/>
        <v/>
      </c>
      <c r="P84" s="91"/>
    </row>
    <row r="85" spans="2:16" ht="18" customHeight="1">
      <c r="B85" s="292"/>
      <c r="C85" s="293"/>
      <c r="D85" s="272"/>
      <c r="E85" s="329" t="s">
        <v>23</v>
      </c>
      <c r="F85" s="330"/>
      <c r="G85" s="318" t="str">
        <f t="shared" si="32"/>
        <v>□使用有</v>
      </c>
      <c r="H85" s="331"/>
      <c r="I85" s="331" t="str">
        <f>I26</f>
        <v>□使用無</v>
      </c>
      <c r="J85" s="332"/>
      <c r="K85" s="73" t="str">
        <f>IF(K26=0,"",K26)</f>
        <v/>
      </c>
      <c r="L85" s="73" t="str">
        <f t="shared" si="33"/>
        <v/>
      </c>
      <c r="M85" s="63">
        <f t="shared" si="35"/>
        <v>4300</v>
      </c>
      <c r="N85" s="58" t="str">
        <f t="shared" si="34"/>
        <v/>
      </c>
      <c r="O85" s="77" t="str">
        <f t="shared" si="34"/>
        <v/>
      </c>
      <c r="P85" s="91"/>
    </row>
    <row r="86" spans="2:16" ht="9" customHeight="1">
      <c r="B86" s="292"/>
      <c r="C86" s="293"/>
      <c r="D86" s="314" t="s">
        <v>69</v>
      </c>
      <c r="E86" s="315"/>
      <c r="F86" s="298"/>
      <c r="G86" s="235" t="str">
        <f t="shared" si="32"/>
        <v/>
      </c>
      <c r="H86" s="300"/>
      <c r="I86" s="300"/>
      <c r="J86" s="236"/>
      <c r="K86" s="301" t="str">
        <f>IF(K27=0,"",K27)</f>
        <v/>
      </c>
      <c r="L86" s="71" t="str">
        <f t="shared" ref="L86:M87" si="36">IF(L27=0,"",L27)</f>
        <v/>
      </c>
      <c r="M86" s="55" t="str">
        <f t="shared" si="36"/>
        <v/>
      </c>
      <c r="N86" s="303" t="str">
        <f t="shared" si="34"/>
        <v/>
      </c>
      <c r="O86" s="305" t="str">
        <f t="shared" si="34"/>
        <v/>
      </c>
      <c r="P86" s="91"/>
    </row>
    <row r="87" spans="2:16" ht="9" customHeight="1">
      <c r="B87" s="292"/>
      <c r="C87" s="293"/>
      <c r="D87" s="316"/>
      <c r="E87" s="317"/>
      <c r="F87" s="299"/>
      <c r="G87" s="311" t="str">
        <f t="shared" si="32"/>
        <v>：　　　～　　　：</v>
      </c>
      <c r="H87" s="312"/>
      <c r="I87" s="312"/>
      <c r="J87" s="313"/>
      <c r="K87" s="302"/>
      <c r="L87" s="116" t="str">
        <f t="shared" si="36"/>
        <v/>
      </c>
      <c r="M87" s="119" t="str">
        <f t="shared" si="36"/>
        <v/>
      </c>
      <c r="N87" s="304"/>
      <c r="O87" s="306"/>
      <c r="P87" s="91"/>
    </row>
    <row r="88" spans="2:16" ht="18" customHeight="1">
      <c r="B88" s="292"/>
      <c r="C88" s="293"/>
      <c r="D88" s="318" t="s">
        <v>10</v>
      </c>
      <c r="E88" s="319" t="s">
        <v>71</v>
      </c>
      <c r="F88" s="320"/>
      <c r="G88" s="321" t="str">
        <f t="shared" si="32"/>
        <v>□使用有</v>
      </c>
      <c r="H88" s="322"/>
      <c r="I88" s="322" t="str">
        <f>I29</f>
        <v>□使用無</v>
      </c>
      <c r="J88" s="325"/>
      <c r="K88" s="72" t="str">
        <f t="shared" ref="K88:O89" si="37">IF(K29=0,"",K29)</f>
        <v/>
      </c>
      <c r="L88" s="72" t="str">
        <f t="shared" si="37"/>
        <v/>
      </c>
      <c r="M88" s="62">
        <f t="shared" ref="M88:M89" si="38">M29</f>
        <v>440</v>
      </c>
      <c r="N88" s="57" t="str">
        <f t="shared" si="37"/>
        <v/>
      </c>
      <c r="O88" s="76" t="str">
        <f t="shared" si="37"/>
        <v/>
      </c>
      <c r="P88" s="91"/>
    </row>
    <row r="89" spans="2:16" ht="18" customHeight="1">
      <c r="B89" s="292"/>
      <c r="C89" s="293"/>
      <c r="D89" s="272"/>
      <c r="E89" s="329" t="s">
        <v>72</v>
      </c>
      <c r="F89" s="330"/>
      <c r="G89" s="318" t="str">
        <f t="shared" si="32"/>
        <v>□使用有</v>
      </c>
      <c r="H89" s="331"/>
      <c r="I89" s="331" t="str">
        <f>I30</f>
        <v>□使用無</v>
      </c>
      <c r="J89" s="332"/>
      <c r="K89" s="73" t="str">
        <f t="shared" si="37"/>
        <v/>
      </c>
      <c r="L89" s="73" t="str">
        <f t="shared" si="37"/>
        <v/>
      </c>
      <c r="M89" s="63">
        <f t="shared" si="38"/>
        <v>300</v>
      </c>
      <c r="N89" s="58" t="str">
        <f t="shared" si="37"/>
        <v/>
      </c>
      <c r="O89" s="77" t="str">
        <f t="shared" si="37"/>
        <v/>
      </c>
      <c r="P89" s="91"/>
    </row>
    <row r="90" spans="2:16" ht="9" customHeight="1">
      <c r="B90" s="292"/>
      <c r="C90" s="293"/>
      <c r="D90" s="314" t="s">
        <v>14</v>
      </c>
      <c r="E90" s="315"/>
      <c r="F90" s="298"/>
      <c r="G90" s="235" t="str">
        <f t="shared" si="32"/>
        <v/>
      </c>
      <c r="H90" s="300"/>
      <c r="I90" s="300"/>
      <c r="J90" s="236"/>
      <c r="K90" s="301" t="str">
        <f>IF(K31=0,"",K31)</f>
        <v/>
      </c>
      <c r="L90" s="71" t="str">
        <f t="shared" ref="L90:M91" si="39">IF(L31=0,"",L31)</f>
        <v/>
      </c>
      <c r="M90" s="55" t="str">
        <f t="shared" si="39"/>
        <v/>
      </c>
      <c r="N90" s="303" t="str">
        <f>IF(N31=0,"",N31)</f>
        <v/>
      </c>
      <c r="O90" s="305" t="str">
        <f>IF(O31=0,"",O31)</f>
        <v/>
      </c>
      <c r="P90" s="91"/>
    </row>
    <row r="91" spans="2:16" ht="9" customHeight="1">
      <c r="B91" s="292"/>
      <c r="C91" s="293"/>
      <c r="D91" s="316"/>
      <c r="E91" s="317"/>
      <c r="F91" s="299"/>
      <c r="G91" s="311" t="str">
        <f t="shared" si="32"/>
        <v>：　　　～　　　：</v>
      </c>
      <c r="H91" s="312"/>
      <c r="I91" s="312"/>
      <c r="J91" s="313"/>
      <c r="K91" s="302"/>
      <c r="L91" s="116" t="str">
        <f t="shared" si="39"/>
        <v/>
      </c>
      <c r="M91" s="119" t="str">
        <f t="shared" si="39"/>
        <v/>
      </c>
      <c r="N91" s="304"/>
      <c r="O91" s="306"/>
      <c r="P91" s="91"/>
    </row>
    <row r="92" spans="2:16" ht="18" customHeight="1">
      <c r="B92" s="292"/>
      <c r="C92" s="293"/>
      <c r="D92" s="318" t="s">
        <v>10</v>
      </c>
      <c r="E92" s="319" t="s">
        <v>71</v>
      </c>
      <c r="F92" s="320"/>
      <c r="G92" s="321" t="str">
        <f t="shared" si="32"/>
        <v>□使用有</v>
      </c>
      <c r="H92" s="322"/>
      <c r="I92" s="322" t="str">
        <f>I33</f>
        <v>□使用無</v>
      </c>
      <c r="J92" s="325"/>
      <c r="K92" s="72" t="str">
        <f t="shared" ref="K92:O94" si="40">IF(K33=0,"",K33)</f>
        <v/>
      </c>
      <c r="L92" s="72" t="str">
        <f t="shared" si="40"/>
        <v/>
      </c>
      <c r="M92" s="62">
        <f t="shared" ref="M92:M93" si="41">M33</f>
        <v>440</v>
      </c>
      <c r="N92" s="57" t="str">
        <f t="shared" si="40"/>
        <v/>
      </c>
      <c r="O92" s="76" t="str">
        <f t="shared" si="40"/>
        <v/>
      </c>
      <c r="P92" s="91"/>
    </row>
    <row r="93" spans="2:16" ht="18" customHeight="1">
      <c r="B93" s="292"/>
      <c r="C93" s="293"/>
      <c r="D93" s="272"/>
      <c r="E93" s="329" t="s">
        <v>73</v>
      </c>
      <c r="F93" s="330"/>
      <c r="G93" s="318" t="str">
        <f t="shared" si="32"/>
        <v>□使用有</v>
      </c>
      <c r="H93" s="331"/>
      <c r="I93" s="331" t="str">
        <f>I34</f>
        <v>□使用無</v>
      </c>
      <c r="J93" s="332"/>
      <c r="K93" s="73" t="str">
        <f t="shared" si="40"/>
        <v/>
      </c>
      <c r="L93" s="73" t="str">
        <f t="shared" si="40"/>
        <v/>
      </c>
      <c r="M93" s="63">
        <f t="shared" si="41"/>
        <v>400</v>
      </c>
      <c r="N93" s="58" t="str">
        <f t="shared" si="40"/>
        <v/>
      </c>
      <c r="O93" s="77" t="str">
        <f t="shared" si="40"/>
        <v/>
      </c>
      <c r="P93" s="91"/>
    </row>
    <row r="94" spans="2:16" ht="9" customHeight="1">
      <c r="B94" s="292"/>
      <c r="C94" s="293"/>
      <c r="D94" s="314" t="s">
        <v>15</v>
      </c>
      <c r="E94" s="315"/>
      <c r="F94" s="298"/>
      <c r="G94" s="235" t="str">
        <f t="shared" si="32"/>
        <v/>
      </c>
      <c r="H94" s="300"/>
      <c r="I94" s="300"/>
      <c r="J94" s="236"/>
      <c r="K94" s="301" t="str">
        <f t="shared" si="40"/>
        <v/>
      </c>
      <c r="L94" s="71" t="str">
        <f t="shared" si="40"/>
        <v/>
      </c>
      <c r="M94" s="55" t="str">
        <f t="shared" si="40"/>
        <v/>
      </c>
      <c r="N94" s="303" t="str">
        <f t="shared" si="40"/>
        <v/>
      </c>
      <c r="O94" s="305" t="str">
        <f t="shared" si="40"/>
        <v/>
      </c>
      <c r="P94" s="91"/>
    </row>
    <row r="95" spans="2:16" ht="9" customHeight="1">
      <c r="B95" s="292"/>
      <c r="C95" s="293"/>
      <c r="D95" s="316"/>
      <c r="E95" s="317"/>
      <c r="F95" s="299"/>
      <c r="G95" s="311" t="str">
        <f t="shared" si="32"/>
        <v>：　　　～　　　：</v>
      </c>
      <c r="H95" s="312"/>
      <c r="I95" s="312"/>
      <c r="J95" s="313"/>
      <c r="K95" s="302"/>
      <c r="L95" s="116"/>
      <c r="M95" s="119"/>
      <c r="N95" s="304"/>
      <c r="O95" s="306"/>
      <c r="P95" s="91"/>
    </row>
    <row r="96" spans="2:16" ht="18" customHeight="1">
      <c r="B96" s="292"/>
      <c r="C96" s="293"/>
      <c r="D96" s="23" t="s">
        <v>10</v>
      </c>
      <c r="E96" s="329" t="s">
        <v>22</v>
      </c>
      <c r="F96" s="330"/>
      <c r="G96" s="318" t="str">
        <f t="shared" si="32"/>
        <v>□使用有</v>
      </c>
      <c r="H96" s="331"/>
      <c r="I96" s="331" t="str">
        <f>I37</f>
        <v>□使用無</v>
      </c>
      <c r="J96" s="332"/>
      <c r="K96" s="73" t="str">
        <f>IF(K37=0,"",K37)</f>
        <v/>
      </c>
      <c r="L96" s="73" t="str">
        <f>IF(L37=0,"",L37)</f>
        <v/>
      </c>
      <c r="M96" s="63">
        <f>M37</f>
        <v>250</v>
      </c>
      <c r="N96" s="58" t="str">
        <f>IF(N37=0,"",N37)</f>
        <v/>
      </c>
      <c r="O96" s="77" t="str">
        <f>IF(O37=0,"",O37)</f>
        <v/>
      </c>
      <c r="P96" s="91"/>
    </row>
    <row r="97" spans="2:16" ht="9" customHeight="1">
      <c r="B97" s="292"/>
      <c r="C97" s="293"/>
      <c r="D97" s="314" t="s">
        <v>16</v>
      </c>
      <c r="E97" s="315"/>
      <c r="F97" s="298"/>
      <c r="G97" s="235" t="str">
        <f t="shared" ref="G97:G101" si="42">G38</f>
        <v/>
      </c>
      <c r="H97" s="300"/>
      <c r="I97" s="300"/>
      <c r="J97" s="236"/>
      <c r="K97" s="301" t="str">
        <f>IF(K38=0,"",K38)</f>
        <v/>
      </c>
      <c r="L97" s="71" t="str">
        <f t="shared" ref="L97:M100" si="43">IF(L38=0,"",L38)</f>
        <v/>
      </c>
      <c r="M97" s="55" t="str">
        <f t="shared" si="43"/>
        <v/>
      </c>
      <c r="N97" s="303" t="str">
        <f>IF(N38=0,"",N38)</f>
        <v/>
      </c>
      <c r="O97" s="305" t="str">
        <f>IF(O38=0,"",O38)</f>
        <v/>
      </c>
      <c r="P97" s="91"/>
    </row>
    <row r="98" spans="2:16" ht="9" customHeight="1">
      <c r="B98" s="292"/>
      <c r="C98" s="293"/>
      <c r="D98" s="333"/>
      <c r="E98" s="334"/>
      <c r="F98" s="335"/>
      <c r="G98" s="237" t="str">
        <f t="shared" si="42"/>
        <v>：　　　～　　　：</v>
      </c>
      <c r="H98" s="339"/>
      <c r="I98" s="339"/>
      <c r="J98" s="238"/>
      <c r="K98" s="336"/>
      <c r="L98" s="122" t="str">
        <f t="shared" si="43"/>
        <v/>
      </c>
      <c r="M98" s="123" t="str">
        <f t="shared" si="43"/>
        <v/>
      </c>
      <c r="N98" s="337"/>
      <c r="O98" s="380"/>
      <c r="P98" s="91"/>
    </row>
    <row r="99" spans="2:16" ht="9" customHeight="1">
      <c r="B99" s="292"/>
      <c r="C99" s="293"/>
      <c r="D99" s="314" t="s">
        <v>17</v>
      </c>
      <c r="E99" s="315"/>
      <c r="F99" s="298"/>
      <c r="G99" s="235" t="str">
        <f t="shared" si="42"/>
        <v/>
      </c>
      <c r="H99" s="300"/>
      <c r="I99" s="300"/>
      <c r="J99" s="236"/>
      <c r="K99" s="301" t="str">
        <f>IF(K40=0,"",K40)</f>
        <v/>
      </c>
      <c r="L99" s="71" t="str">
        <f t="shared" si="43"/>
        <v/>
      </c>
      <c r="M99" s="55" t="str">
        <f t="shared" si="43"/>
        <v/>
      </c>
      <c r="N99" s="340" t="str">
        <f>IF(N40=0,"",N40)</f>
        <v/>
      </c>
      <c r="O99" s="305" t="str">
        <f>IF(O40=0,"",O40)</f>
        <v/>
      </c>
      <c r="P99" s="91"/>
    </row>
    <row r="100" spans="2:16" ht="9" customHeight="1">
      <c r="B100" s="292"/>
      <c r="C100" s="293"/>
      <c r="D100" s="333"/>
      <c r="E100" s="334"/>
      <c r="F100" s="335"/>
      <c r="G100" s="237" t="str">
        <f t="shared" si="42"/>
        <v>：　　　～　　　：</v>
      </c>
      <c r="H100" s="339"/>
      <c r="I100" s="339"/>
      <c r="J100" s="238"/>
      <c r="K100" s="336"/>
      <c r="L100" s="122" t="str">
        <f t="shared" si="43"/>
        <v/>
      </c>
      <c r="M100" s="123" t="str">
        <f t="shared" si="43"/>
        <v/>
      </c>
      <c r="N100" s="341"/>
      <c r="O100" s="380"/>
      <c r="P100" s="91"/>
    </row>
    <row r="101" spans="2:16" ht="9" customHeight="1">
      <c r="B101" s="292"/>
      <c r="C101" s="293"/>
      <c r="D101" s="314" t="s">
        <v>18</v>
      </c>
      <c r="E101" s="315"/>
      <c r="F101" s="298"/>
      <c r="G101" s="235" t="str">
        <f t="shared" si="42"/>
        <v/>
      </c>
      <c r="H101" s="300"/>
      <c r="I101" s="300"/>
      <c r="J101" s="236"/>
      <c r="K101" s="301" t="str">
        <f t="shared" ref="K101:O102" si="44">IF(K42=0,"",K42)</f>
        <v/>
      </c>
      <c r="L101" s="71" t="str">
        <f t="shared" si="44"/>
        <v/>
      </c>
      <c r="M101" s="55" t="str">
        <f t="shared" si="44"/>
        <v/>
      </c>
      <c r="N101" s="340" t="str">
        <f t="shared" si="44"/>
        <v/>
      </c>
      <c r="O101" s="305" t="str">
        <f t="shared" si="44"/>
        <v/>
      </c>
      <c r="P101" s="91"/>
    </row>
    <row r="102" spans="2:16" ht="9" customHeight="1">
      <c r="B102" s="292"/>
      <c r="C102" s="293"/>
      <c r="D102" s="333"/>
      <c r="E102" s="334"/>
      <c r="F102" s="335"/>
      <c r="G102" s="237" t="str">
        <f>G43</f>
        <v>：　　　～　　　：</v>
      </c>
      <c r="H102" s="339"/>
      <c r="I102" s="339"/>
      <c r="J102" s="238"/>
      <c r="K102" s="336"/>
      <c r="L102" s="122" t="str">
        <f t="shared" si="44"/>
        <v/>
      </c>
      <c r="M102" s="123" t="str">
        <f t="shared" si="44"/>
        <v/>
      </c>
      <c r="N102" s="391"/>
      <c r="O102" s="380"/>
      <c r="P102" s="91"/>
    </row>
    <row r="103" spans="2:16" ht="18" customHeight="1">
      <c r="B103" s="292"/>
      <c r="C103" s="293"/>
      <c r="D103" s="342"/>
      <c r="E103" s="343"/>
      <c r="F103" s="344"/>
      <c r="G103" s="345" t="str">
        <f t="shared" ref="G103" si="45">G44</f>
        <v>：　　　～　　　：</v>
      </c>
      <c r="H103" s="346"/>
      <c r="I103" s="346"/>
      <c r="J103" s="347"/>
      <c r="K103" s="74" t="str">
        <f t="shared" ref="K103:O103" si="46">IF(K44=0,"",K44)</f>
        <v/>
      </c>
      <c r="L103" s="74" t="str">
        <f t="shared" si="46"/>
        <v/>
      </c>
      <c r="M103" s="60" t="str">
        <f t="shared" si="46"/>
        <v/>
      </c>
      <c r="N103" s="60" t="str">
        <f t="shared" si="46"/>
        <v/>
      </c>
      <c r="O103" s="78" t="str">
        <f t="shared" si="46"/>
        <v/>
      </c>
      <c r="P103" s="91"/>
    </row>
    <row r="104" spans="2:16" ht="18" customHeight="1">
      <c r="B104" s="245" t="s">
        <v>74</v>
      </c>
      <c r="C104" s="260"/>
      <c r="D104" s="348" t="str">
        <f>D45</f>
        <v>【施設使用料】　　　　　　　　円　・　【減免】条例施行規則 第６条 第　　号　　　　％　　　　小　計　　　　　　　　円</v>
      </c>
      <c r="E104" s="349"/>
      <c r="F104" s="349"/>
      <c r="G104" s="349"/>
      <c r="H104" s="349"/>
      <c r="I104" s="349"/>
      <c r="J104" s="349"/>
      <c r="K104" s="349"/>
      <c r="L104" s="349"/>
      <c r="M104" s="349"/>
      <c r="N104" s="349"/>
      <c r="O104" s="350"/>
      <c r="P104" s="43"/>
    </row>
    <row r="105" spans="2:16" ht="18" customHeight="1">
      <c r="B105" s="292"/>
      <c r="C105" s="293"/>
      <c r="D105" s="351" t="str">
        <f>D46</f>
        <v>【設備使用料】　　　　　　　　円　・　【減免】条例施行規則 第６条 第　　号　　　　％　　　　小　計　　　　　　　　円</v>
      </c>
      <c r="E105" s="389"/>
      <c r="F105" s="389"/>
      <c r="G105" s="389"/>
      <c r="H105" s="389"/>
      <c r="I105" s="389"/>
      <c r="J105" s="389"/>
      <c r="K105" s="389"/>
      <c r="L105" s="389"/>
      <c r="M105" s="389"/>
      <c r="N105" s="389"/>
      <c r="O105" s="390"/>
      <c r="P105" s="43"/>
    </row>
    <row r="106" spans="2:16" ht="18" customHeight="1">
      <c r="B106" s="292"/>
      <c r="C106" s="293"/>
      <c r="D106" s="351" t="str">
        <f>D47</f>
        <v>【減免事由】　　　　　　　　　　　　　　　　　　　　　　　　　</v>
      </c>
      <c r="E106" s="352"/>
      <c r="F106" s="352"/>
      <c r="G106" s="352"/>
      <c r="H106" s="352"/>
      <c r="I106" s="352"/>
      <c r="J106" s="352"/>
      <c r="K106" s="352"/>
      <c r="L106" s="352"/>
      <c r="M106" s="353" t="str">
        <f>M47</f>
        <v>合　　　計　　　　　　　　　　　円</v>
      </c>
      <c r="N106" s="353"/>
      <c r="O106" s="354"/>
      <c r="P106" s="86"/>
    </row>
    <row r="107" spans="2:16" ht="33" customHeight="1" thickBot="1">
      <c r="B107" s="285" t="s">
        <v>75</v>
      </c>
      <c r="C107" s="286"/>
      <c r="D107" s="365" t="str">
        <f>D48</f>
        <v/>
      </c>
      <c r="E107" s="366"/>
      <c r="F107" s="366"/>
      <c r="G107" s="366"/>
      <c r="H107" s="366"/>
      <c r="I107" s="366"/>
      <c r="J107" s="367"/>
      <c r="K107" s="368" t="s">
        <v>76</v>
      </c>
      <c r="L107" s="368"/>
      <c r="M107" s="369" t="s">
        <v>77</v>
      </c>
      <c r="N107" s="386"/>
      <c r="O107" s="386"/>
      <c r="P107" s="92"/>
    </row>
    <row r="108" spans="2:16" ht="18.75" customHeight="1" thickTop="1">
      <c r="B108" s="24"/>
      <c r="N108" s="387" t="s">
        <v>92</v>
      </c>
      <c r="O108" s="388"/>
      <c r="P108" s="17"/>
    </row>
    <row r="109" spans="2:16" ht="18.75" customHeight="1">
      <c r="N109" s="26"/>
      <c r="O109" s="27"/>
    </row>
    <row r="110" spans="2:16" ht="18.75" customHeight="1">
      <c r="C110" s="14" t="s">
        <v>90</v>
      </c>
      <c r="N110" s="26"/>
      <c r="O110" s="27"/>
    </row>
    <row r="111" spans="2:16" ht="18.75" customHeight="1">
      <c r="J111" s="15" t="s">
        <v>93</v>
      </c>
      <c r="N111" s="26"/>
      <c r="O111" s="27"/>
    </row>
    <row r="112" spans="2:16" ht="18.75" customHeight="1" thickBot="1">
      <c r="N112" s="28"/>
      <c r="O112" s="29"/>
    </row>
    <row r="113" spans="2:16" ht="18.75" customHeight="1" thickTop="1"/>
    <row r="114" spans="2:16" ht="20.25" customHeight="1">
      <c r="B114" s="14"/>
    </row>
    <row r="115" spans="2:16" ht="20.25" customHeight="1">
      <c r="B115" s="385" t="s">
        <v>94</v>
      </c>
      <c r="C115" s="385"/>
      <c r="D115" s="385"/>
      <c r="E115" s="385"/>
      <c r="F115" s="385"/>
      <c r="G115" s="385"/>
      <c r="H115" s="385"/>
      <c r="I115" s="385"/>
      <c r="J115" s="385"/>
      <c r="K115" s="385"/>
      <c r="L115" s="385"/>
      <c r="M115" s="385"/>
      <c r="N115" s="385"/>
      <c r="O115" s="385"/>
      <c r="P115" s="85"/>
    </row>
    <row r="116" spans="2:16" ht="20.25" customHeight="1">
      <c r="B116" s="14"/>
    </row>
    <row r="117" spans="2:16" ht="20.25" customHeight="1">
      <c r="B117" s="14" t="s">
        <v>95</v>
      </c>
    </row>
    <row r="118" spans="2:16" ht="20.25" customHeight="1">
      <c r="B118" s="14" t="s">
        <v>96</v>
      </c>
    </row>
    <row r="119" spans="2:16" ht="20.25" customHeight="1">
      <c r="B119" s="14" t="s">
        <v>97</v>
      </c>
    </row>
    <row r="120" spans="2:16" ht="20.25" customHeight="1">
      <c r="B120" s="14" t="s">
        <v>98</v>
      </c>
      <c r="I120" s="30"/>
    </row>
    <row r="121" spans="2:16" ht="20.25" customHeight="1">
      <c r="B121" s="14" t="s">
        <v>99</v>
      </c>
      <c r="I121" s="30"/>
    </row>
    <row r="122" spans="2:16" ht="20.25" customHeight="1">
      <c r="B122" s="14" t="s">
        <v>100</v>
      </c>
      <c r="I122" s="30"/>
    </row>
    <row r="123" spans="2:16" ht="20.25" customHeight="1">
      <c r="B123" s="14" t="s">
        <v>101</v>
      </c>
    </row>
    <row r="124" spans="2:16" ht="20.25" customHeight="1">
      <c r="B124" s="14" t="s">
        <v>102</v>
      </c>
    </row>
    <row r="125" spans="2:16" ht="20.25" customHeight="1">
      <c r="B125" s="14" t="s">
        <v>103</v>
      </c>
    </row>
    <row r="126" spans="2:16" ht="20.25" customHeight="1">
      <c r="B126" s="14" t="s">
        <v>104</v>
      </c>
    </row>
    <row r="127" spans="2:16" ht="20.25" customHeight="1">
      <c r="B127" s="14" t="s">
        <v>105</v>
      </c>
    </row>
    <row r="128" spans="2:16" ht="20.25" customHeight="1">
      <c r="B128" s="14" t="s">
        <v>106</v>
      </c>
    </row>
    <row r="129" spans="2:16" ht="20.25" customHeight="1">
      <c r="B129" s="14" t="s">
        <v>107</v>
      </c>
      <c r="C129" s="15"/>
    </row>
    <row r="130" spans="2:16" ht="20.25" customHeight="1">
      <c r="B130" s="14" t="s">
        <v>108</v>
      </c>
      <c r="C130" s="15"/>
    </row>
    <row r="131" spans="2:16" ht="20.25" customHeight="1">
      <c r="B131" s="14" t="s">
        <v>109</v>
      </c>
      <c r="C131" s="30"/>
      <c r="D131" s="31"/>
      <c r="E131" s="31"/>
    </row>
    <row r="132" spans="2:16" ht="20.25" customHeight="1">
      <c r="B132" s="14" t="s">
        <v>110</v>
      </c>
      <c r="C132" s="30"/>
      <c r="D132" s="31"/>
      <c r="E132" s="31"/>
    </row>
    <row r="133" spans="2:16" ht="20.25" customHeight="1">
      <c r="B133" s="14" t="s">
        <v>111</v>
      </c>
      <c r="C133" s="15"/>
      <c r="F133" s="17"/>
      <c r="G133" s="17"/>
      <c r="H133" s="17"/>
      <c r="I133" s="17"/>
    </row>
    <row r="134" spans="2:16" ht="20.25" customHeight="1">
      <c r="B134" s="14" t="s">
        <v>112</v>
      </c>
      <c r="C134" s="15"/>
      <c r="F134" s="17"/>
    </row>
    <row r="135" spans="2:16" ht="20.25" customHeight="1">
      <c r="B135" s="14" t="s">
        <v>113</v>
      </c>
      <c r="C135" s="15"/>
      <c r="F135" s="17"/>
    </row>
    <row r="136" spans="2:16" ht="20.25" customHeight="1">
      <c r="B136" s="14" t="s">
        <v>114</v>
      </c>
      <c r="C136" s="15"/>
      <c r="F136" s="17"/>
      <c r="G136" s="14"/>
      <c r="H136" s="14"/>
      <c r="I136" s="14"/>
    </row>
    <row r="137" spans="2:16" ht="20.25" customHeight="1">
      <c r="B137" s="14"/>
      <c r="C137" s="15"/>
      <c r="F137" s="17"/>
      <c r="G137" s="14"/>
      <c r="H137" s="14"/>
      <c r="I137" s="14"/>
    </row>
    <row r="138" spans="2:16" ht="20.25" customHeight="1">
      <c r="B138" s="14"/>
      <c r="C138" s="15"/>
      <c r="F138" s="17"/>
      <c r="G138" s="14"/>
      <c r="H138" s="14"/>
      <c r="I138" s="14"/>
    </row>
    <row r="139" spans="2:16" ht="20.25" customHeight="1">
      <c r="B139" s="385" t="s">
        <v>115</v>
      </c>
      <c r="C139" s="385"/>
      <c r="D139" s="385"/>
      <c r="E139" s="385"/>
      <c r="F139" s="385"/>
      <c r="G139" s="385"/>
      <c r="H139" s="385"/>
      <c r="I139" s="385"/>
      <c r="J139" s="385"/>
      <c r="K139" s="385"/>
      <c r="L139" s="385"/>
      <c r="M139" s="385"/>
      <c r="N139" s="385"/>
      <c r="O139" s="385"/>
      <c r="P139" s="85"/>
    </row>
    <row r="140" spans="2:16" ht="20.25" customHeight="1">
      <c r="B140" s="32"/>
      <c r="C140" s="32"/>
      <c r="D140" s="32"/>
      <c r="E140" s="32"/>
      <c r="F140" s="32"/>
      <c r="G140" s="32"/>
      <c r="H140" s="32"/>
      <c r="I140" s="33"/>
    </row>
    <row r="141" spans="2:16" ht="20.25" customHeight="1">
      <c r="B141" s="14" t="s">
        <v>116</v>
      </c>
      <c r="C141" s="15"/>
      <c r="F141" s="17"/>
      <c r="G141" s="17"/>
      <c r="H141" s="17"/>
      <c r="I141" s="17"/>
    </row>
    <row r="142" spans="2:16" ht="20.25" customHeight="1">
      <c r="B142" s="14" t="s">
        <v>117</v>
      </c>
      <c r="C142" s="15"/>
      <c r="F142" s="17"/>
      <c r="G142" s="17"/>
      <c r="H142" s="17"/>
      <c r="I142" s="17"/>
    </row>
    <row r="143" spans="2:16" ht="20.25" customHeight="1">
      <c r="B143" s="14" t="s">
        <v>118</v>
      </c>
      <c r="C143" s="15"/>
      <c r="D143" s="34"/>
      <c r="E143" s="35"/>
      <c r="F143" s="17"/>
    </row>
    <row r="144" spans="2:16" ht="20.25" customHeight="1">
      <c r="B144" s="14" t="s">
        <v>119</v>
      </c>
      <c r="C144" s="15"/>
      <c r="D144" s="34"/>
      <c r="E144" s="35"/>
      <c r="F144" s="17"/>
    </row>
    <row r="145" spans="2:6" ht="20.25" customHeight="1">
      <c r="B145" s="14" t="s">
        <v>120</v>
      </c>
      <c r="C145" s="15"/>
      <c r="D145" s="34"/>
      <c r="E145" s="35"/>
      <c r="F145" s="17"/>
    </row>
    <row r="146" spans="2:6" ht="20.25" customHeight="1">
      <c r="B146" s="14" t="s">
        <v>121</v>
      </c>
      <c r="C146" s="15"/>
      <c r="D146" s="34"/>
      <c r="E146" s="35"/>
      <c r="F146" s="17"/>
    </row>
    <row r="147" spans="2:6" ht="20.25" customHeight="1">
      <c r="B147" s="14" t="s">
        <v>122</v>
      </c>
      <c r="C147" s="15"/>
      <c r="D147" s="34"/>
      <c r="E147" s="35"/>
      <c r="F147" s="17"/>
    </row>
    <row r="148" spans="2:6" ht="20.25" customHeight="1">
      <c r="B148" s="14" t="s">
        <v>123</v>
      </c>
      <c r="C148" s="15"/>
      <c r="D148" s="34"/>
      <c r="E148" s="35"/>
      <c r="F148" s="17"/>
    </row>
    <row r="149" spans="2:6" ht="20.25" customHeight="1">
      <c r="B149" s="14" t="s">
        <v>124</v>
      </c>
      <c r="C149" s="15"/>
      <c r="D149" s="34"/>
      <c r="F149" s="17"/>
    </row>
    <row r="150" spans="2:6" ht="20.25" customHeight="1">
      <c r="B150" s="14" t="s">
        <v>125</v>
      </c>
      <c r="C150" s="15"/>
      <c r="D150" s="34"/>
      <c r="F150" s="17"/>
    </row>
    <row r="151" spans="2:6" ht="20.25" customHeight="1">
      <c r="B151" s="14" t="s">
        <v>126</v>
      </c>
      <c r="C151" s="15"/>
      <c r="D151" s="34"/>
      <c r="F151" s="17"/>
    </row>
    <row r="152" spans="2:6" ht="20.25" customHeight="1">
      <c r="B152" s="14" t="s">
        <v>127</v>
      </c>
      <c r="C152" s="15"/>
      <c r="D152" s="34"/>
      <c r="F152" s="17"/>
    </row>
    <row r="153" spans="2:6" ht="20.25" customHeight="1">
      <c r="B153" s="14" t="s">
        <v>128</v>
      </c>
      <c r="C153" s="15"/>
      <c r="F153" s="17"/>
    </row>
    <row r="154" spans="2:6" ht="20.25" customHeight="1">
      <c r="B154" s="14" t="s">
        <v>129</v>
      </c>
      <c r="C154" s="15"/>
      <c r="D154" s="34"/>
    </row>
  </sheetData>
  <mergeCells count="279">
    <mergeCell ref="R48:U48"/>
    <mergeCell ref="R47:S47"/>
    <mergeCell ref="B139:O139"/>
    <mergeCell ref="K35:K36"/>
    <mergeCell ref="K31:K32"/>
    <mergeCell ref="B107:C107"/>
    <mergeCell ref="D107:J107"/>
    <mergeCell ref="K107:L107"/>
    <mergeCell ref="M107:O107"/>
    <mergeCell ref="N108:O108"/>
    <mergeCell ref="B115:O115"/>
    <mergeCell ref="D103:F103"/>
    <mergeCell ref="G103:J103"/>
    <mergeCell ref="B104:C106"/>
    <mergeCell ref="D104:O104"/>
    <mergeCell ref="D105:O105"/>
    <mergeCell ref="D106:L106"/>
    <mergeCell ref="M106:O106"/>
    <mergeCell ref="D101:F102"/>
    <mergeCell ref="G101:J101"/>
    <mergeCell ref="K101:K102"/>
    <mergeCell ref="N101:N102"/>
    <mergeCell ref="O101:O102"/>
    <mergeCell ref="G102:J102"/>
    <mergeCell ref="N97:N98"/>
    <mergeCell ref="O97:O98"/>
    <mergeCell ref="G98:J98"/>
    <mergeCell ref="D99:F100"/>
    <mergeCell ref="G99:J99"/>
    <mergeCell ref="K99:K100"/>
    <mergeCell ref="N99:N100"/>
    <mergeCell ref="O99:O100"/>
    <mergeCell ref="G100:J100"/>
    <mergeCell ref="E96:F96"/>
    <mergeCell ref="G96:H96"/>
    <mergeCell ref="I96:J96"/>
    <mergeCell ref="D97:F98"/>
    <mergeCell ref="G97:J97"/>
    <mergeCell ref="K97:K98"/>
    <mergeCell ref="D94:F95"/>
    <mergeCell ref="G94:J94"/>
    <mergeCell ref="K94:K95"/>
    <mergeCell ref="N94:N95"/>
    <mergeCell ref="O94:O95"/>
    <mergeCell ref="G95:J95"/>
    <mergeCell ref="D92:D93"/>
    <mergeCell ref="E92:F92"/>
    <mergeCell ref="G92:H92"/>
    <mergeCell ref="I92:J92"/>
    <mergeCell ref="E93:F93"/>
    <mergeCell ref="G93:H93"/>
    <mergeCell ref="I93:J93"/>
    <mergeCell ref="O90:O91"/>
    <mergeCell ref="G91:J91"/>
    <mergeCell ref="D88:D89"/>
    <mergeCell ref="E88:F88"/>
    <mergeCell ref="G88:H88"/>
    <mergeCell ref="I88:J88"/>
    <mergeCell ref="E89:F89"/>
    <mergeCell ref="G89:H89"/>
    <mergeCell ref="I89:J89"/>
    <mergeCell ref="G84:H84"/>
    <mergeCell ref="I84:J84"/>
    <mergeCell ref="E85:F85"/>
    <mergeCell ref="G85:H85"/>
    <mergeCell ref="I85:J85"/>
    <mergeCell ref="D90:F91"/>
    <mergeCell ref="G90:J90"/>
    <mergeCell ref="K90:K91"/>
    <mergeCell ref="N90:N91"/>
    <mergeCell ref="B79:C103"/>
    <mergeCell ref="D79:F79"/>
    <mergeCell ref="G79:J79"/>
    <mergeCell ref="D80:E81"/>
    <mergeCell ref="F80:F81"/>
    <mergeCell ref="G80:J80"/>
    <mergeCell ref="K80:K81"/>
    <mergeCell ref="N80:N81"/>
    <mergeCell ref="O80:O81"/>
    <mergeCell ref="G81:J81"/>
    <mergeCell ref="D82:D85"/>
    <mergeCell ref="E82:F82"/>
    <mergeCell ref="G82:H82"/>
    <mergeCell ref="I82:J82"/>
    <mergeCell ref="E83:F83"/>
    <mergeCell ref="G83:H83"/>
    <mergeCell ref="I83:J83"/>
    <mergeCell ref="D86:F87"/>
    <mergeCell ref="G86:J86"/>
    <mergeCell ref="K86:K87"/>
    <mergeCell ref="N86:N87"/>
    <mergeCell ref="O86:O87"/>
    <mergeCell ref="G87:J87"/>
    <mergeCell ref="E84:F84"/>
    <mergeCell ref="B75:C76"/>
    <mergeCell ref="E75:O75"/>
    <mergeCell ref="E76:O76"/>
    <mergeCell ref="B77:C77"/>
    <mergeCell ref="D77:F77"/>
    <mergeCell ref="G77:J77"/>
    <mergeCell ref="K77:O77"/>
    <mergeCell ref="B78:C78"/>
    <mergeCell ref="D78:F78"/>
    <mergeCell ref="G78:O78"/>
    <mergeCell ref="B71:C72"/>
    <mergeCell ref="D71:L72"/>
    <mergeCell ref="M71:N72"/>
    <mergeCell ref="B73:C74"/>
    <mergeCell ref="D73:H74"/>
    <mergeCell ref="I73:L73"/>
    <mergeCell ref="M73:N74"/>
    <mergeCell ref="K62:O62"/>
    <mergeCell ref="F64:G67"/>
    <mergeCell ref="I65:O65"/>
    <mergeCell ref="I66:N66"/>
    <mergeCell ref="H67:H68"/>
    <mergeCell ref="I67:L68"/>
    <mergeCell ref="M67:M68"/>
    <mergeCell ref="N67:O67"/>
    <mergeCell ref="N68:O68"/>
    <mergeCell ref="O73:O74"/>
    <mergeCell ref="I74:L74"/>
    <mergeCell ref="G55:H56"/>
    <mergeCell ref="I55:J56"/>
    <mergeCell ref="K55:N56"/>
    <mergeCell ref="O55:O56"/>
    <mergeCell ref="K60:L60"/>
    <mergeCell ref="B61:O61"/>
    <mergeCell ref="B48:C48"/>
    <mergeCell ref="D48:J48"/>
    <mergeCell ref="K48:L48"/>
    <mergeCell ref="M48:O48"/>
    <mergeCell ref="D54:D56"/>
    <mergeCell ref="E54:F54"/>
    <mergeCell ref="G54:H54"/>
    <mergeCell ref="I54:J54"/>
    <mergeCell ref="K54:N54"/>
    <mergeCell ref="E55:F56"/>
    <mergeCell ref="D44:F44"/>
    <mergeCell ref="G44:J44"/>
    <mergeCell ref="B45:C47"/>
    <mergeCell ref="D45:O45"/>
    <mergeCell ref="D47:L47"/>
    <mergeCell ref="M47:O47"/>
    <mergeCell ref="R40:R41"/>
    <mergeCell ref="U40:U41"/>
    <mergeCell ref="G41:J41"/>
    <mergeCell ref="D42:F43"/>
    <mergeCell ref="G42:J42"/>
    <mergeCell ref="K42:K43"/>
    <mergeCell ref="N42:N43"/>
    <mergeCell ref="O42:O43"/>
    <mergeCell ref="R42:R43"/>
    <mergeCell ref="U42:U43"/>
    <mergeCell ref="D46:O46"/>
    <mergeCell ref="R38:R39"/>
    <mergeCell ref="U38:U39"/>
    <mergeCell ref="G39:J39"/>
    <mergeCell ref="D40:F41"/>
    <mergeCell ref="G40:J40"/>
    <mergeCell ref="K40:K41"/>
    <mergeCell ref="N40:N41"/>
    <mergeCell ref="O40:O41"/>
    <mergeCell ref="G43:J43"/>
    <mergeCell ref="E37:F37"/>
    <mergeCell ref="G37:H37"/>
    <mergeCell ref="I37:J37"/>
    <mergeCell ref="D38:F39"/>
    <mergeCell ref="G38:J38"/>
    <mergeCell ref="K38:K39"/>
    <mergeCell ref="D35:F36"/>
    <mergeCell ref="G35:J35"/>
    <mergeCell ref="O35:O36"/>
    <mergeCell ref="N38:N39"/>
    <mergeCell ref="O38:O39"/>
    <mergeCell ref="I29:J29"/>
    <mergeCell ref="E30:F30"/>
    <mergeCell ref="G30:H30"/>
    <mergeCell ref="I30:J30"/>
    <mergeCell ref="R35:R36"/>
    <mergeCell ref="U35:U36"/>
    <mergeCell ref="G36:J36"/>
    <mergeCell ref="D33:D34"/>
    <mergeCell ref="E33:F33"/>
    <mergeCell ref="G33:H33"/>
    <mergeCell ref="I33:J33"/>
    <mergeCell ref="E34:F34"/>
    <mergeCell ref="G34:H34"/>
    <mergeCell ref="I34:J34"/>
    <mergeCell ref="W21:W22"/>
    <mergeCell ref="G22:J22"/>
    <mergeCell ref="D23:D26"/>
    <mergeCell ref="E23:F23"/>
    <mergeCell ref="G23:H23"/>
    <mergeCell ref="I23:J23"/>
    <mergeCell ref="E24:F24"/>
    <mergeCell ref="G24:H24"/>
    <mergeCell ref="I24:J24"/>
    <mergeCell ref="E25:F25"/>
    <mergeCell ref="K21:K22"/>
    <mergeCell ref="N21:N22"/>
    <mergeCell ref="O21:O22"/>
    <mergeCell ref="R21:R22"/>
    <mergeCell ref="U21:U22"/>
    <mergeCell ref="V21:V22"/>
    <mergeCell ref="G25:H25"/>
    <mergeCell ref="I25:J25"/>
    <mergeCell ref="E26:F26"/>
    <mergeCell ref="G26:H26"/>
    <mergeCell ref="I26:J26"/>
    <mergeCell ref="Q21:Q22"/>
    <mergeCell ref="U19:V19"/>
    <mergeCell ref="B20:C44"/>
    <mergeCell ref="D20:F20"/>
    <mergeCell ref="G20:J20"/>
    <mergeCell ref="D21:E22"/>
    <mergeCell ref="F21:F22"/>
    <mergeCell ref="G21:J21"/>
    <mergeCell ref="K27:K28"/>
    <mergeCell ref="N27:N28"/>
    <mergeCell ref="O27:O28"/>
    <mergeCell ref="R27:R28"/>
    <mergeCell ref="U27:U28"/>
    <mergeCell ref="G28:J28"/>
    <mergeCell ref="D27:F28"/>
    <mergeCell ref="G27:J27"/>
    <mergeCell ref="D31:F32"/>
    <mergeCell ref="G31:J31"/>
    <mergeCell ref="O31:O32"/>
    <mergeCell ref="R31:R32"/>
    <mergeCell ref="U31:U32"/>
    <mergeCell ref="G32:J32"/>
    <mergeCell ref="D29:D30"/>
    <mergeCell ref="E29:F29"/>
    <mergeCell ref="G29:H29"/>
    <mergeCell ref="B18:C18"/>
    <mergeCell ref="D18:F18"/>
    <mergeCell ref="G18:J18"/>
    <mergeCell ref="K18:O18"/>
    <mergeCell ref="B12:C13"/>
    <mergeCell ref="D12:L13"/>
    <mergeCell ref="M12:N13"/>
    <mergeCell ref="B19:C19"/>
    <mergeCell ref="D19:F19"/>
    <mergeCell ref="G19:O19"/>
    <mergeCell ref="M8:M9"/>
    <mergeCell ref="N8:O8"/>
    <mergeCell ref="R8:R9"/>
    <mergeCell ref="S8:S9"/>
    <mergeCell ref="U8:V8"/>
    <mergeCell ref="N9:O9"/>
    <mergeCell ref="U9:V9"/>
    <mergeCell ref="B16:C17"/>
    <mergeCell ref="E16:O16"/>
    <mergeCell ref="E17:O17"/>
    <mergeCell ref="Q27:Q28"/>
    <mergeCell ref="Q31:Q32"/>
    <mergeCell ref="Q35:Q36"/>
    <mergeCell ref="Q40:Q41"/>
    <mergeCell ref="Q38:Q39"/>
    <mergeCell ref="Q42:Q43"/>
    <mergeCell ref="X21:X22"/>
    <mergeCell ref="K1:L1"/>
    <mergeCell ref="B2:O2"/>
    <mergeCell ref="K3:O3"/>
    <mergeCell ref="F5:G8"/>
    <mergeCell ref="I6:O6"/>
    <mergeCell ref="S6:V6"/>
    <mergeCell ref="I7:N7"/>
    <mergeCell ref="S7:V7"/>
    <mergeCell ref="H8:H9"/>
    <mergeCell ref="I8:L9"/>
    <mergeCell ref="S12:V12"/>
    <mergeCell ref="B14:C15"/>
    <mergeCell ref="D14:H15"/>
    <mergeCell ref="I14:L14"/>
    <mergeCell ref="M14:N15"/>
    <mergeCell ref="O14:O15"/>
    <mergeCell ref="I15:L15"/>
  </mergeCells>
  <phoneticPr fontId="1"/>
  <dataValidations count="7">
    <dataValidation type="list" allowBlank="1" showInputMessage="1" showErrorMessage="1" sqref="V21" xr:uid="{B54ABC38-FBB7-4A53-8774-44481FA82DAD}">
      <formula1>$AC$12:$AC$16</formula1>
    </dataValidation>
    <dataValidation type="list" allowBlank="1" showInputMessage="1" showErrorMessage="1" sqref="S11" xr:uid="{E43457DA-3F60-4A92-BB0B-8FE122E8E5F2}">
      <formula1>$Y$12:$Y$13</formula1>
    </dataValidation>
    <dataValidation type="list" allowBlank="1" showInputMessage="1" showErrorMessage="1" sqref="S19" xr:uid="{4039C0DD-8944-4352-8CAB-FF4C77D2AE05}">
      <formula1>$AB$12:$AB$14</formula1>
    </dataValidation>
    <dataValidation type="list" allowBlank="1" showInputMessage="1" showErrorMessage="1" sqref="S45" xr:uid="{41EE4EB8-4E64-4098-BC2F-591F2FA1C5B9}">
      <formula1>$AD$12:$AD$19</formula1>
    </dataValidation>
    <dataValidation type="list" allowBlank="1" showInputMessage="1" showErrorMessage="1" sqref="R18:R19 S37 S33:S34 S29:S30 S23 S25:S26" xr:uid="{207EFEEF-19DC-4E28-9F6B-8C482A3A8BEA}">
      <formula1>$Z$13:$Z$14</formula1>
    </dataValidation>
    <dataValidation type="list" allowBlank="1" showInputMessage="1" showErrorMessage="1" sqref="S24" xr:uid="{83CAAFB4-6A38-4258-8580-AC89BC60AABC}">
      <formula1>$Z$12:$Z$14</formula1>
    </dataValidation>
    <dataValidation type="list" allowBlank="1" showInputMessage="1" sqref="S46" xr:uid="{82F078BE-4A2D-4688-9835-06EEAF2753F5}">
      <formula1>$AD$12:$AD$19</formula1>
    </dataValidation>
  </dataValidations>
  <printOptions horizontalCentered="1"/>
  <pageMargins left="0.51181102362204722" right="0.51181102362204722" top="0.55118110236220474" bottom="0.15748031496062992" header="0.31496062992125984" footer="0.31496062992125984"/>
  <pageSetup paperSize="9" scale="95" orientation="portrait" r:id="rId1"/>
  <rowBreaks count="2" manualBreakCount="2">
    <brk id="59" min="1" max="14" man="1"/>
    <brk id="113" min="1"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7206C-528F-423A-AC29-CA0309AA8068}">
  <sheetPr codeName="Sheet4">
    <tabColor theme="8" tint="0.39997558519241921"/>
  </sheetPr>
  <dimension ref="A1:AE154"/>
  <sheetViews>
    <sheetView view="pageBreakPreview" topLeftCell="D1" zoomScaleNormal="100" zoomScaleSheetLayoutView="100" workbookViewId="0">
      <selection activeCell="S3" sqref="S3"/>
    </sheetView>
  </sheetViews>
  <sheetFormatPr baseColWidth="10" defaultColWidth="9" defaultRowHeight="14"/>
  <cols>
    <col min="1" max="1" width="6.6640625" style="15" customWidth="1"/>
    <col min="2" max="2" width="3.1640625" style="16" customWidth="1"/>
    <col min="3" max="3" width="10.6640625" style="14" customWidth="1"/>
    <col min="4" max="4" width="7.1640625" style="15" customWidth="1"/>
    <col min="5" max="6" width="5.6640625" style="15" customWidth="1"/>
    <col min="7" max="10" width="5.5" style="15" customWidth="1"/>
    <col min="11" max="12" width="5.6640625" style="15" customWidth="1"/>
    <col min="13" max="14" width="9" style="15"/>
    <col min="15" max="15" width="13.6640625" style="15" customWidth="1"/>
    <col min="16" max="16" width="4.6640625" style="15" customWidth="1"/>
    <col min="17" max="21" width="11.6640625" style="15" customWidth="1"/>
    <col min="22" max="22" width="12.6640625" style="15" customWidth="1"/>
    <col min="23" max="23" width="9" style="15"/>
    <col min="24" max="24" width="4.6640625" style="15" customWidth="1"/>
    <col min="25" max="26" width="9" style="15"/>
    <col min="27" max="27" width="6.6640625" style="15" customWidth="1"/>
    <col min="28" max="16384" width="9" style="15"/>
  </cols>
  <sheetData>
    <row r="1" spans="1:31" ht="18" customHeight="1">
      <c r="A1" s="38" t="s">
        <v>130</v>
      </c>
      <c r="B1" s="14" t="s">
        <v>47</v>
      </c>
      <c r="K1" s="224" t="s">
        <v>48</v>
      </c>
      <c r="L1" s="225"/>
      <c r="M1" s="40" t="s">
        <v>132</v>
      </c>
      <c r="N1" s="41"/>
      <c r="O1" s="42" t="s">
        <v>133</v>
      </c>
    </row>
    <row r="2" spans="1:31" ht="31.5" customHeight="1">
      <c r="A2" s="39">
        <v>1</v>
      </c>
      <c r="B2" s="226" t="s">
        <v>49</v>
      </c>
      <c r="C2" s="226"/>
      <c r="D2" s="226"/>
      <c r="E2" s="226"/>
      <c r="F2" s="226"/>
      <c r="G2" s="226"/>
      <c r="H2" s="226"/>
      <c r="I2" s="226"/>
      <c r="J2" s="226"/>
      <c r="K2" s="226"/>
      <c r="L2" s="226"/>
      <c r="M2" s="226"/>
      <c r="N2" s="226"/>
      <c r="O2" s="226"/>
      <c r="P2" s="83"/>
    </row>
    <row r="3" spans="1:31" ht="18.75" customHeight="1">
      <c r="K3" s="227" t="str">
        <f>IF(S3="","令和　　　　　年　　　　　月　　　　　日",TEXT(S3,"[dbnum3]令和    e  年    m  月    d  日"))</f>
        <v>令和　　　　　年　　　　　月　　　　　日</v>
      </c>
      <c r="L3" s="227"/>
      <c r="M3" s="227"/>
      <c r="N3" s="227"/>
      <c r="O3" s="227"/>
      <c r="P3" s="17"/>
      <c r="R3" s="44" t="s">
        <v>4</v>
      </c>
      <c r="S3" s="46"/>
    </row>
    <row r="4" spans="1:31" ht="18.75" customHeight="1">
      <c r="B4" s="14" t="s">
        <v>50</v>
      </c>
    </row>
    <row r="5" spans="1:31" ht="12.75" customHeight="1">
      <c r="B5" s="14"/>
      <c r="F5" s="228" t="s">
        <v>51</v>
      </c>
      <c r="G5" s="228"/>
      <c r="H5" s="18" t="str">
        <f>"（　"&amp;IF(S5="","〒      －       ",TEXT(S5,"〒 000 － 0000"))&amp;"　）"</f>
        <v>（　〒      －       　）</v>
      </c>
      <c r="R5" s="52" t="s">
        <v>175</v>
      </c>
      <c r="S5" s="112"/>
    </row>
    <row r="6" spans="1:31" ht="23.25" customHeight="1">
      <c r="F6" s="228"/>
      <c r="G6" s="228"/>
      <c r="H6" s="101" t="s">
        <v>188</v>
      </c>
      <c r="I6" s="229" t="str">
        <f>S6&amp;""</f>
        <v/>
      </c>
      <c r="J6" s="229"/>
      <c r="K6" s="229"/>
      <c r="L6" s="229"/>
      <c r="M6" s="229"/>
      <c r="N6" s="229"/>
      <c r="O6" s="229"/>
      <c r="R6" s="52" t="s">
        <v>43</v>
      </c>
      <c r="S6" s="230"/>
      <c r="T6" s="230"/>
      <c r="U6" s="230"/>
      <c r="V6" s="230"/>
    </row>
    <row r="7" spans="1:31" ht="23.25" customHeight="1">
      <c r="F7" s="228"/>
      <c r="G7" s="228"/>
      <c r="H7" s="101" t="s">
        <v>187</v>
      </c>
      <c r="I7" s="231" t="str">
        <f>S7&amp;""</f>
        <v/>
      </c>
      <c r="J7" s="231"/>
      <c r="K7" s="231"/>
      <c r="L7" s="231"/>
      <c r="M7" s="231"/>
      <c r="N7" s="231"/>
      <c r="O7" s="15" t="s">
        <v>131</v>
      </c>
      <c r="Q7" s="16" t="s">
        <v>174</v>
      </c>
      <c r="R7" s="52" t="s">
        <v>135</v>
      </c>
      <c r="S7" s="230"/>
      <c r="T7" s="230"/>
      <c r="U7" s="230"/>
      <c r="V7" s="230"/>
    </row>
    <row r="8" spans="1:31" ht="12.75" customHeight="1">
      <c r="F8" s="228"/>
      <c r="G8" s="228"/>
      <c r="H8" s="232" t="s">
        <v>134</v>
      </c>
      <c r="I8" s="233" t="str">
        <f>IF(S8="","　　　　(　　　)",S8)</f>
        <v>　　　　(　　　)</v>
      </c>
      <c r="J8" s="233"/>
      <c r="K8" s="233"/>
      <c r="L8" s="233"/>
      <c r="M8" s="252" t="s">
        <v>157</v>
      </c>
      <c r="N8" s="253" t="str">
        <f>U8&amp;""</f>
        <v/>
      </c>
      <c r="O8" s="253"/>
      <c r="P8" s="84"/>
      <c r="R8" s="254" t="s">
        <v>136</v>
      </c>
      <c r="S8" s="255"/>
      <c r="T8" s="100" t="s">
        <v>177</v>
      </c>
      <c r="U8" s="256"/>
      <c r="V8" s="257"/>
    </row>
    <row r="9" spans="1:31" ht="12.75" customHeight="1">
      <c r="F9" s="16"/>
      <c r="G9" s="16"/>
      <c r="H9" s="232"/>
      <c r="I9" s="233"/>
      <c r="J9" s="233"/>
      <c r="K9" s="233"/>
      <c r="L9" s="233"/>
      <c r="M9" s="252"/>
      <c r="N9" s="253" t="str">
        <f>IF(U9="","　　　(　　　　)",U9)</f>
        <v>　　　(　　　　)</v>
      </c>
      <c r="O9" s="253"/>
      <c r="P9" s="84"/>
      <c r="R9" s="254"/>
      <c r="S9" s="234"/>
      <c r="T9" s="69" t="s">
        <v>138</v>
      </c>
      <c r="U9" s="258"/>
      <c r="V9" s="259"/>
    </row>
    <row r="10" spans="1:31" ht="18.75" customHeight="1">
      <c r="B10" s="14" t="s">
        <v>52</v>
      </c>
    </row>
    <row r="11" spans="1:31" ht="18.75" customHeight="1">
      <c r="B11" s="14" t="s">
        <v>53</v>
      </c>
      <c r="R11" s="52" t="s">
        <v>137</v>
      </c>
      <c r="S11" s="102"/>
      <c r="T11" s="103" t="s">
        <v>176</v>
      </c>
      <c r="U11" s="104"/>
      <c r="Y11" s="52" t="s">
        <v>137</v>
      </c>
      <c r="Z11" s="52"/>
      <c r="AA11" s="52" t="s">
        <v>198</v>
      </c>
      <c r="AB11" s="52" t="s">
        <v>141</v>
      </c>
      <c r="AC11" s="52" t="s">
        <v>183</v>
      </c>
      <c r="AD11" s="52" t="s">
        <v>162</v>
      </c>
    </row>
    <row r="12" spans="1:31" ht="16" customHeight="1">
      <c r="B12" s="235" t="s">
        <v>54</v>
      </c>
      <c r="C12" s="236"/>
      <c r="D12" s="277" t="str">
        <f>S12&amp;""</f>
        <v/>
      </c>
      <c r="E12" s="278"/>
      <c r="F12" s="278"/>
      <c r="G12" s="278"/>
      <c r="H12" s="278"/>
      <c r="I12" s="278"/>
      <c r="J12" s="278"/>
      <c r="K12" s="278"/>
      <c r="L12" s="279"/>
      <c r="M12" s="245" t="s">
        <v>55</v>
      </c>
      <c r="N12" s="283"/>
      <c r="O12" s="36" t="str">
        <f>IF(S11="町内者","■町内者","□町内者")</f>
        <v>□町内者</v>
      </c>
      <c r="P12" s="87"/>
      <c r="R12" s="52" t="s">
        <v>54</v>
      </c>
      <c r="S12" s="234"/>
      <c r="T12" s="234"/>
      <c r="U12" s="234"/>
      <c r="V12" s="234"/>
      <c r="Y12" s="52" t="s">
        <v>44</v>
      </c>
      <c r="Z12" s="52" t="s">
        <v>196</v>
      </c>
      <c r="AA12" s="128">
        <v>970</v>
      </c>
      <c r="AB12" s="64" t="s">
        <v>142</v>
      </c>
      <c r="AC12" s="52" t="s">
        <v>41</v>
      </c>
      <c r="AD12" s="52">
        <v>1</v>
      </c>
      <c r="AE12" s="15" t="s">
        <v>164</v>
      </c>
    </row>
    <row r="13" spans="1:31" ht="16" customHeight="1">
      <c r="B13" s="237"/>
      <c r="C13" s="238"/>
      <c r="D13" s="280"/>
      <c r="E13" s="281"/>
      <c r="F13" s="281"/>
      <c r="G13" s="281"/>
      <c r="H13" s="281"/>
      <c r="I13" s="281"/>
      <c r="J13" s="281"/>
      <c r="K13" s="281"/>
      <c r="L13" s="282"/>
      <c r="M13" s="261"/>
      <c r="N13" s="284"/>
      <c r="O13" s="37" t="str">
        <f>IF(S11="町外者","■町外者","□町外者")</f>
        <v>□町外者</v>
      </c>
      <c r="P13" s="87"/>
      <c r="R13" s="52" t="s">
        <v>3</v>
      </c>
      <c r="S13" s="105"/>
      <c r="Y13" s="52" t="s">
        <v>139</v>
      </c>
      <c r="Z13" s="52" t="s">
        <v>247</v>
      </c>
      <c r="AA13" s="128">
        <v>5670</v>
      </c>
      <c r="AB13" s="64" t="s">
        <v>143</v>
      </c>
      <c r="AC13" s="52" t="s">
        <v>36</v>
      </c>
      <c r="AD13" s="52">
        <v>2</v>
      </c>
      <c r="AE13" s="15" t="s">
        <v>165</v>
      </c>
    </row>
    <row r="14" spans="1:31" ht="18" customHeight="1">
      <c r="B14" s="235" t="s">
        <v>56</v>
      </c>
      <c r="C14" s="236"/>
      <c r="D14" s="239" t="str">
        <f>IF(S13="","令和　　　年　　　月　　　日（　　　曜日）",DBCS(TEXT(S13,"令和 e 年 m 月 d 日（ aaa 曜日）")))</f>
        <v>令和　　　年　　　月　　　日（　　　曜日）</v>
      </c>
      <c r="E14" s="240"/>
      <c r="F14" s="240"/>
      <c r="G14" s="240"/>
      <c r="H14" s="240"/>
      <c r="I14" s="243" t="str">
        <f>IF(S14="","午前・午後　　　時　　分",TEXT(S14,"  [$-ja-JP]AM/PM  h  時  mm  分;@"))&amp;"から"</f>
        <v>午前・午後　　　時　　分から</v>
      </c>
      <c r="J14" s="243"/>
      <c r="K14" s="243"/>
      <c r="L14" s="244"/>
      <c r="M14" s="245" t="s">
        <v>57</v>
      </c>
      <c r="N14" s="246"/>
      <c r="O14" s="248" t="str">
        <f>U11&amp;""</f>
        <v/>
      </c>
      <c r="P14" s="88"/>
      <c r="R14" s="52" t="s">
        <v>6</v>
      </c>
      <c r="S14" s="95"/>
      <c r="T14" s="96"/>
      <c r="Z14" s="52" t="s">
        <v>140</v>
      </c>
      <c r="AA14" s="128"/>
      <c r="AB14" s="64" t="s">
        <v>144</v>
      </c>
      <c r="AC14" s="52" t="s">
        <v>37</v>
      </c>
      <c r="AD14" s="52">
        <v>3</v>
      </c>
      <c r="AE14" s="15" t="s">
        <v>166</v>
      </c>
    </row>
    <row r="15" spans="1:31" ht="18" customHeight="1">
      <c r="B15" s="237"/>
      <c r="C15" s="238"/>
      <c r="D15" s="241"/>
      <c r="E15" s="242"/>
      <c r="F15" s="242"/>
      <c r="G15" s="242"/>
      <c r="H15" s="242"/>
      <c r="I15" s="250" t="str">
        <f>IF(T14="","午前・午後　　　時　　分",TEXT(T14,"  [$-ja-JP]AM/PM  h  時  mm  分;@"))&amp;"まで"</f>
        <v>午前・午後　　　時　　分まで</v>
      </c>
      <c r="J15" s="250"/>
      <c r="K15" s="250"/>
      <c r="L15" s="251"/>
      <c r="M15" s="237"/>
      <c r="N15" s="247"/>
      <c r="O15" s="249"/>
      <c r="P15" s="88"/>
      <c r="R15" s="52" t="s">
        <v>158</v>
      </c>
      <c r="S15" s="52" t="s">
        <v>159</v>
      </c>
      <c r="T15" s="67" t="s">
        <v>160</v>
      </c>
      <c r="U15" s="52" t="s">
        <v>161</v>
      </c>
      <c r="AC15" s="52" t="s">
        <v>34</v>
      </c>
      <c r="AD15" s="52" t="s">
        <v>163</v>
      </c>
      <c r="AE15" s="15" t="s">
        <v>189</v>
      </c>
    </row>
    <row r="16" spans="1:31" ht="18" customHeight="1">
      <c r="B16" s="245" t="s">
        <v>58</v>
      </c>
      <c r="C16" s="260"/>
      <c r="D16" s="19" t="s">
        <v>59</v>
      </c>
      <c r="E16" s="263" t="str">
        <f>"【入場】　"&amp;IF(R16="","　　　時　　　分",TEXT(R16,"  h  時  mm  分"))&amp;"　　　【開演】　"&amp;IF(S16="","　　　時　　　分",TEXT(S16,"  h  時  mm  分"))&amp;"　　　【終演】　"&amp;IF(T16="","　　　時　　　分",TEXT(T16,"  h  時  mm  分"))&amp;"　　　【人員】　"&amp;IF(U16="","　　",U16)&amp;"　人"</f>
        <v>【入場】　　　　時　　　分　　　【開演】　　　　時　　　分　　　【終演】　　　　時　　　分　　　【人員】　　　　人</v>
      </c>
      <c r="F16" s="264"/>
      <c r="G16" s="264"/>
      <c r="H16" s="264"/>
      <c r="I16" s="264"/>
      <c r="J16" s="264"/>
      <c r="K16" s="264"/>
      <c r="L16" s="264"/>
      <c r="M16" s="264"/>
      <c r="N16" s="264"/>
      <c r="O16" s="265"/>
      <c r="P16" s="89"/>
      <c r="Q16" s="16" t="s">
        <v>155</v>
      </c>
      <c r="R16" s="65"/>
      <c r="S16" s="65"/>
      <c r="T16" s="65"/>
      <c r="U16" s="113"/>
      <c r="AC16" s="52" t="s">
        <v>35</v>
      </c>
      <c r="AD16" s="52" t="s">
        <v>169</v>
      </c>
      <c r="AE16" s="15" t="s">
        <v>190</v>
      </c>
    </row>
    <row r="17" spans="2:31" ht="18" customHeight="1">
      <c r="B17" s="261"/>
      <c r="C17" s="262"/>
      <c r="D17" s="20" t="s">
        <v>60</v>
      </c>
      <c r="E17" s="266" t="str">
        <f>"【入場】　"&amp;IF(R17="","　　　時　　　分",TEXT(R17,"  h  時  mm  分"))&amp;"　　　【開演】　"&amp;IF(S17="","　　　時　　　分",TEXT(S17,"  h  時  mm  分"))&amp;"　　　【終演】　"&amp;IF(T17="","　　　時　　　分",TEXT(T17,"  h  時  mm  分"))&amp;"　　　【人員】　"&amp;IF(U17="","　　",U17)&amp;"　人"</f>
        <v>【入場】　　　　時　　　分　　　【開演】　　　　時　　　分　　　【終演】　　　　時　　　分　　　【人員】　　　　人</v>
      </c>
      <c r="F17" s="267"/>
      <c r="G17" s="267"/>
      <c r="H17" s="267"/>
      <c r="I17" s="267"/>
      <c r="J17" s="267"/>
      <c r="K17" s="267"/>
      <c r="L17" s="267"/>
      <c r="M17" s="267"/>
      <c r="N17" s="267"/>
      <c r="O17" s="268"/>
      <c r="P17" s="89"/>
      <c r="Q17" s="16" t="s">
        <v>156</v>
      </c>
      <c r="R17" s="66"/>
      <c r="S17" s="66"/>
      <c r="T17" s="66"/>
      <c r="U17" s="114"/>
      <c r="AD17" s="52" t="s">
        <v>170</v>
      </c>
      <c r="AE17" s="15" t="s">
        <v>167</v>
      </c>
    </row>
    <row r="18" spans="2:31" ht="18" customHeight="1">
      <c r="B18" s="245" t="s">
        <v>61</v>
      </c>
      <c r="C18" s="260"/>
      <c r="D18" s="269" t="str">
        <f>IF(R18="無","■","□")&amp;" 無　 　"&amp;IF(R18="有","■","□")&amp;" 有"</f>
        <v>□ 無　 　□ 有</v>
      </c>
      <c r="E18" s="270"/>
      <c r="F18" s="271"/>
      <c r="G18" s="272" t="s">
        <v>62</v>
      </c>
      <c r="H18" s="273"/>
      <c r="I18" s="273"/>
      <c r="J18" s="274"/>
      <c r="K18" s="275" t="str">
        <f>S18&amp;"　　"&amp;IF(T18="","　　　　　",TEXT(T18,"[dbnum3]#,##0"))&amp;"　円　・　"&amp;U18&amp;"　　"&amp;IF(V18="","　　　　　",TEXT(V18,"[dbnum3]#,##0"))&amp;"　円"</f>
        <v>大人　　　　　　　　円　・　小人　　　　　　　　円</v>
      </c>
      <c r="L18" s="275"/>
      <c r="M18" s="275"/>
      <c r="N18" s="275"/>
      <c r="O18" s="276"/>
      <c r="P18" s="88"/>
      <c r="Q18" s="16" t="s">
        <v>62</v>
      </c>
      <c r="R18" s="53"/>
      <c r="S18" s="53" t="s">
        <v>245</v>
      </c>
      <c r="T18" s="70"/>
      <c r="U18" s="53" t="s">
        <v>246</v>
      </c>
      <c r="V18" s="70"/>
      <c r="AD18" s="52" t="s">
        <v>171</v>
      </c>
      <c r="AE18" s="15" t="s">
        <v>173</v>
      </c>
    </row>
    <row r="19" spans="2:31" ht="18" customHeight="1">
      <c r="B19" s="285" t="s">
        <v>63</v>
      </c>
      <c r="C19" s="286"/>
      <c r="D19" s="269" t="str">
        <f>IF(R19="無","■","□")&amp;" 無　 　"&amp;IF(R19="有","■","□")&amp;" 有"</f>
        <v>□ 無　 　□ 有</v>
      </c>
      <c r="E19" s="270"/>
      <c r="F19" s="271"/>
      <c r="G19" s="287" t="str">
        <f>IF(S19="物品等の販売","■","□")&amp;"物品等の販売　　"&amp;IF(S19="広告類の掲示等","■","□")&amp;"広告類の掲示等　　"&amp;IF(S19="その他","■","□")&amp;"その他（　"&amp;IF(U19="","                     　　　",U19)&amp;"　）"</f>
        <v>□物品等の販売　　□広告類の掲示等　　□その他（　                     　　　　）</v>
      </c>
      <c r="H19" s="288"/>
      <c r="I19" s="288"/>
      <c r="J19" s="288"/>
      <c r="K19" s="288"/>
      <c r="L19" s="288"/>
      <c r="M19" s="288"/>
      <c r="N19" s="288"/>
      <c r="O19" s="289"/>
      <c r="P19" s="90"/>
      <c r="Q19" s="81" t="s">
        <v>186</v>
      </c>
      <c r="R19" s="93"/>
      <c r="S19" s="94"/>
      <c r="T19" s="68" t="s">
        <v>192</v>
      </c>
      <c r="U19" s="290"/>
      <c r="V19" s="291"/>
      <c r="W19" s="111"/>
      <c r="AD19" s="52" t="s">
        <v>172</v>
      </c>
      <c r="AE19" s="15" t="s">
        <v>168</v>
      </c>
    </row>
    <row r="20" spans="2:31" ht="33" customHeight="1">
      <c r="B20" s="245" t="s">
        <v>64</v>
      </c>
      <c r="C20" s="260"/>
      <c r="D20" s="272" t="s">
        <v>65</v>
      </c>
      <c r="E20" s="273"/>
      <c r="F20" s="294"/>
      <c r="G20" s="272" t="s">
        <v>6</v>
      </c>
      <c r="H20" s="273"/>
      <c r="I20" s="273"/>
      <c r="J20" s="294"/>
      <c r="K20" s="21" t="s">
        <v>66</v>
      </c>
      <c r="L20" s="21" t="s">
        <v>8</v>
      </c>
      <c r="M20" s="21" t="s">
        <v>67</v>
      </c>
      <c r="N20" s="21" t="s">
        <v>68</v>
      </c>
      <c r="O20" s="22" t="s">
        <v>0</v>
      </c>
      <c r="P20" s="88"/>
      <c r="U20" s="106" t="s">
        <v>191</v>
      </c>
      <c r="V20" s="109" t="s">
        <v>183</v>
      </c>
      <c r="W20" s="110" t="s">
        <v>184</v>
      </c>
    </row>
    <row r="21" spans="2:31" ht="9" customHeight="1">
      <c r="B21" s="292"/>
      <c r="C21" s="293"/>
      <c r="D21" s="295" t="s">
        <v>9</v>
      </c>
      <c r="E21" s="243"/>
      <c r="F21" s="298" t="str">
        <f>IF(V21="舞台のみ","(舞台)","")</f>
        <v/>
      </c>
      <c r="G21" s="235" t="str">
        <f>IF(S21="","：　　　～　　　：",TEXT(S21,"h:mm")&amp;"　～　"&amp;TEXT(MIN(T21,S22),"h:mm"))</f>
        <v>：　　　～　　　：</v>
      </c>
      <c r="H21" s="300"/>
      <c r="I21" s="300"/>
      <c r="J21" s="236"/>
      <c r="K21" s="301" t="str">
        <f>IF(U21="","",U21)</f>
        <v/>
      </c>
      <c r="L21" s="71" t="str">
        <f>IF(SUM(S21:T21)=0,"",ROUNDUP((IF(S22="",T21,MIN(T22,S22))-S21)*24,0))</f>
        <v/>
      </c>
      <c r="M21" s="61" t="str">
        <f>IF(L21="","",INDEX(使用料一覧表!$C$7:$H$17,MATCH(D21&amp;V21,使用料一覧表!$J$7:$J$17,0),MATCH($S$11,使用料一覧表!$C$18:$H$18,0)))</f>
        <v/>
      </c>
      <c r="N21" s="326" t="str">
        <f>IF(L21="","",IF($W$21="有",INDEX(使用料一覧表!$C$7:$H$17,MATCH(D21&amp;V21,使用料一覧表!$J$7:$J$17,0),MATCH($S$11&amp;$W$20,使用料一覧表!$C$18:$H$18,0)),""))</f>
        <v/>
      </c>
      <c r="O21" s="305" t="str">
        <f>IF(M21="","",M21*L21+IF(N21="",0,(N21*L21))+IF(M22="",0,M22*L22+IF(N21="",0,(N21*L22))))</f>
        <v/>
      </c>
      <c r="P21" s="91"/>
      <c r="Q21" s="222" t="s">
        <v>199</v>
      </c>
      <c r="R21" s="307" t="s">
        <v>6</v>
      </c>
      <c r="S21" s="120"/>
      <c r="T21" s="121"/>
      <c r="U21" s="309"/>
      <c r="V21" s="328"/>
      <c r="W21" s="323" t="str">
        <f>IF(OR(X21=7,X21=8,X21=9,X21=12,X21=1,X21=2,X21=3),"有","")</f>
        <v/>
      </c>
      <c r="X21" s="223" t="str">
        <f>IF(S13="","",MONTH(S13))</f>
        <v/>
      </c>
    </row>
    <row r="22" spans="2:31" ht="9" customHeight="1">
      <c r="B22" s="292"/>
      <c r="C22" s="293"/>
      <c r="D22" s="296"/>
      <c r="E22" s="297"/>
      <c r="F22" s="299"/>
      <c r="G22" s="311" t="str">
        <f>IF(S22="","",TEXT(S22,"h:mm")&amp;"　～　"&amp;TEXT(T22,"h:mm"))</f>
        <v/>
      </c>
      <c r="H22" s="312"/>
      <c r="I22" s="312"/>
      <c r="J22" s="313"/>
      <c r="K22" s="302"/>
      <c r="L22" s="116" t="str">
        <f>IF(S22="","",ROUNDUP((T22-S22)*24,0))</f>
        <v/>
      </c>
      <c r="M22" s="117" t="str">
        <f>IF(L22="","",INDEX(使用料一覧表!$C$7:$H$17,MATCH(D21&amp;V21,使用料一覧表!$J$7:$J$17,0),MATCH($S$11&amp;"時間外",使用料一覧表!$C$18:$H$18,0)))</f>
        <v/>
      </c>
      <c r="N22" s="327"/>
      <c r="O22" s="306"/>
      <c r="P22" s="91"/>
      <c r="Q22" s="222"/>
      <c r="R22" s="308"/>
      <c r="S22" s="124" t="str">
        <f>IF(T21&gt;(21/24),21/24,"")</f>
        <v/>
      </c>
      <c r="T22" s="125" t="str">
        <f>IF(S22="","",T21)</f>
        <v/>
      </c>
      <c r="U22" s="310"/>
      <c r="V22" s="328"/>
      <c r="W22" s="324"/>
      <c r="X22" s="223"/>
    </row>
    <row r="23" spans="2:31" ht="18" customHeight="1">
      <c r="B23" s="292"/>
      <c r="C23" s="293"/>
      <c r="D23" s="318" t="s">
        <v>10</v>
      </c>
      <c r="E23" s="319" t="s">
        <v>21</v>
      </c>
      <c r="F23" s="320"/>
      <c r="G23" s="321" t="str">
        <f t="shared" ref="G23" si="0">IF(LEFT(S23,1)="有","■使用有","□使用有")</f>
        <v>□使用有</v>
      </c>
      <c r="H23" s="322"/>
      <c r="I23" s="322" t="str">
        <f t="shared" ref="I23" si="1">IF(S23="無","■使用無","□使用無")</f>
        <v>□使用無</v>
      </c>
      <c r="J23" s="325"/>
      <c r="K23" s="72"/>
      <c r="L23" s="72"/>
      <c r="M23" s="62">
        <v>1520</v>
      </c>
      <c r="N23" s="57"/>
      <c r="O23" s="76" t="str">
        <f t="shared" ref="O23" si="2">IF(LEFT(S23,1)="有",M23,"")</f>
        <v/>
      </c>
      <c r="P23" s="91"/>
      <c r="R23" s="97" t="s">
        <v>145</v>
      </c>
      <c r="S23" s="118"/>
      <c r="U23" s="108"/>
    </row>
    <row r="24" spans="2:31" ht="18" customHeight="1">
      <c r="B24" s="292"/>
      <c r="C24" s="293"/>
      <c r="D24" s="237"/>
      <c r="E24" s="319" t="s">
        <v>12</v>
      </c>
      <c r="F24" s="320"/>
      <c r="G24" s="321" t="str">
        <f>IF(LEFT(S24,1)="有","■使用有","□使用有")</f>
        <v>□使用有</v>
      </c>
      <c r="H24" s="322"/>
      <c r="I24" s="322" t="str">
        <f>IF(S24="無","■使用無","□使用無")</f>
        <v>□使用無</v>
      </c>
      <c r="J24" s="325"/>
      <c r="K24" s="72"/>
      <c r="L24" s="72"/>
      <c r="M24" s="62">
        <f>IF(OR(S24=0,S24="無"),0,VLOOKUP($S$24,$Z$12:$AA$14,2,FALSE))</f>
        <v>0</v>
      </c>
      <c r="N24" s="57"/>
      <c r="O24" s="76" t="str">
        <f>IF(LEFT(S24,1)="有",M24,"")</f>
        <v/>
      </c>
      <c r="P24" s="91"/>
      <c r="R24" s="98" t="s">
        <v>146</v>
      </c>
      <c r="S24" s="48"/>
      <c r="U24" s="108"/>
    </row>
    <row r="25" spans="2:31" ht="18" customHeight="1">
      <c r="B25" s="292"/>
      <c r="C25" s="293"/>
      <c r="D25" s="237"/>
      <c r="E25" s="319" t="s">
        <v>22</v>
      </c>
      <c r="F25" s="320"/>
      <c r="G25" s="321" t="str">
        <f t="shared" ref="G25:G26" si="3">IF(LEFT(S25,1)="有","■使用有","□使用有")</f>
        <v>□使用有</v>
      </c>
      <c r="H25" s="322"/>
      <c r="I25" s="322" t="str">
        <f t="shared" ref="I25:I26" si="4">IF(S25="無","■使用無","□使用無")</f>
        <v>□使用無</v>
      </c>
      <c r="J25" s="325"/>
      <c r="K25" s="72"/>
      <c r="L25" s="72"/>
      <c r="M25" s="62">
        <v>1290</v>
      </c>
      <c r="N25" s="57"/>
      <c r="O25" s="76" t="str">
        <f t="shared" ref="O25:O26" si="5">IF(LEFT(S25,1)="有",M25,"")</f>
        <v/>
      </c>
      <c r="P25" s="91"/>
      <c r="R25" s="98" t="s">
        <v>147</v>
      </c>
      <c r="S25" s="48"/>
      <c r="U25" s="108"/>
    </row>
    <row r="26" spans="2:31" ht="18" customHeight="1">
      <c r="B26" s="292"/>
      <c r="C26" s="293"/>
      <c r="D26" s="272"/>
      <c r="E26" s="329" t="s">
        <v>23</v>
      </c>
      <c r="F26" s="330"/>
      <c r="G26" s="318" t="str">
        <f t="shared" si="3"/>
        <v>□使用有</v>
      </c>
      <c r="H26" s="331"/>
      <c r="I26" s="331" t="str">
        <f t="shared" si="4"/>
        <v>□使用無</v>
      </c>
      <c r="J26" s="332"/>
      <c r="K26" s="73"/>
      <c r="L26" s="73"/>
      <c r="M26" s="63">
        <v>4300</v>
      </c>
      <c r="N26" s="58"/>
      <c r="O26" s="77" t="str">
        <f t="shared" si="5"/>
        <v/>
      </c>
      <c r="P26" s="91"/>
      <c r="R26" s="99" t="s">
        <v>148</v>
      </c>
      <c r="S26" s="49"/>
      <c r="U26" s="107"/>
    </row>
    <row r="27" spans="2:31" ht="9" customHeight="1">
      <c r="B27" s="292"/>
      <c r="C27" s="293"/>
      <c r="D27" s="314" t="s">
        <v>11</v>
      </c>
      <c r="E27" s="315"/>
      <c r="F27" s="298"/>
      <c r="G27" s="235" t="str">
        <f>IF(S27="","：　　　～　　　：",TEXT(S27,"h:mm")&amp;"　～　"&amp;TEXT(MIN(T27,S28),"h:mm"))</f>
        <v>：　　　～　　　：</v>
      </c>
      <c r="H27" s="300"/>
      <c r="I27" s="300"/>
      <c r="J27" s="236"/>
      <c r="K27" s="301" t="str">
        <f>IF(U27="","",U27)</f>
        <v/>
      </c>
      <c r="L27" s="71" t="str">
        <f>IF(SUM(S27:T27)=0,"",ROUNDUP((IF(S28="",T27,MIN(T28,S28))-S27)*24,0))</f>
        <v/>
      </c>
      <c r="M27" s="61" t="str">
        <f>IF(L27="","",INDEX(使用料一覧表!$C$7:$H$17,MATCH(D27&amp;V27,使用料一覧表!$J$7:$J$17,0),MATCH($S$11,使用料一覧表!$C$18:$H$18,0)))</f>
        <v/>
      </c>
      <c r="N27" s="303" t="str">
        <f>IF(L27="","",IF($W$21="有",INDEX(使用料一覧表!$C$7:$H$17,MATCH(D27,使用料一覧表!$J$7:$J$17,0),MATCH($S$11&amp;$W$20,使用料一覧表!$C$18:$H$18,0)),""))</f>
        <v/>
      </c>
      <c r="O27" s="305" t="str">
        <f>IF(M27="","",M27*L27+IF(N27="",0,(N27*L27))+IF(M28="",0,M28*L28+IF(N27="",0,(N27*L28))))</f>
        <v/>
      </c>
      <c r="P27" s="91"/>
      <c r="Q27" s="222" t="s">
        <v>204</v>
      </c>
      <c r="R27" s="307" t="s">
        <v>6</v>
      </c>
      <c r="S27" s="120"/>
      <c r="T27" s="121"/>
      <c r="U27" s="309"/>
    </row>
    <row r="28" spans="2:31" ht="9" customHeight="1">
      <c r="B28" s="292"/>
      <c r="C28" s="293"/>
      <c r="D28" s="316"/>
      <c r="E28" s="317"/>
      <c r="F28" s="299"/>
      <c r="G28" s="311" t="str">
        <f>IF(S28="","",TEXT(S28,"h:mm")&amp;"　～　"&amp;TEXT(T28,"h:mm"))</f>
        <v/>
      </c>
      <c r="H28" s="312"/>
      <c r="I28" s="312"/>
      <c r="J28" s="313"/>
      <c r="K28" s="302"/>
      <c r="L28" s="116" t="str">
        <f>IF(S28="","",ROUNDUP((T28-S28)*24,0))</f>
        <v/>
      </c>
      <c r="M28" s="117" t="str">
        <f>IF(L28="","",INDEX(使用料一覧表!$C$7:$H$17,MATCH(D27&amp;V27,使用料一覧表!$J$7:$J$17,0),MATCH($S$11&amp;"時間外",使用料一覧表!$C$18:$H$18,0)))</f>
        <v/>
      </c>
      <c r="N28" s="304"/>
      <c r="O28" s="306"/>
      <c r="P28" s="91"/>
      <c r="Q28" s="222"/>
      <c r="R28" s="308"/>
      <c r="S28" s="124" t="str">
        <f>IF(T27&gt;(21/24),21/24,"")</f>
        <v/>
      </c>
      <c r="T28" s="125" t="str">
        <f>IF(S28="","",T27)</f>
        <v/>
      </c>
      <c r="U28" s="310"/>
    </row>
    <row r="29" spans="2:31" ht="18" customHeight="1">
      <c r="B29" s="292"/>
      <c r="C29" s="293"/>
      <c r="D29" s="318" t="s">
        <v>10</v>
      </c>
      <c r="E29" s="319" t="s">
        <v>71</v>
      </c>
      <c r="F29" s="320"/>
      <c r="G29" s="321" t="str">
        <f t="shared" ref="G29:G30" si="6">IF(LEFT(S29,1)="有","■使用有","□使用有")</f>
        <v>□使用有</v>
      </c>
      <c r="H29" s="322"/>
      <c r="I29" s="322" t="str">
        <f t="shared" ref="I29:I30" si="7">IF(S29="無","■使用無","□使用無")</f>
        <v>□使用無</v>
      </c>
      <c r="J29" s="325"/>
      <c r="K29" s="72"/>
      <c r="L29" s="72"/>
      <c r="M29" s="62">
        <v>440</v>
      </c>
      <c r="N29" s="57"/>
      <c r="O29" s="76" t="str">
        <f t="shared" ref="O29:O30" si="8">IF(LEFT(S29,1)="有",M29,"")</f>
        <v/>
      </c>
      <c r="P29" s="91"/>
      <c r="R29" s="97" t="s">
        <v>146</v>
      </c>
      <c r="S29" s="47"/>
      <c r="U29" s="108"/>
    </row>
    <row r="30" spans="2:31" ht="18" customHeight="1">
      <c r="B30" s="292"/>
      <c r="C30" s="293"/>
      <c r="D30" s="272"/>
      <c r="E30" s="329" t="s">
        <v>72</v>
      </c>
      <c r="F30" s="330"/>
      <c r="G30" s="318" t="str">
        <f t="shared" si="6"/>
        <v>□使用有</v>
      </c>
      <c r="H30" s="331"/>
      <c r="I30" s="331" t="str">
        <f t="shared" si="7"/>
        <v>□使用無</v>
      </c>
      <c r="J30" s="332"/>
      <c r="K30" s="73"/>
      <c r="L30" s="73"/>
      <c r="M30" s="63">
        <v>300</v>
      </c>
      <c r="N30" s="58"/>
      <c r="O30" s="77" t="str">
        <f t="shared" si="8"/>
        <v/>
      </c>
      <c r="P30" s="91"/>
      <c r="R30" s="99" t="s">
        <v>150</v>
      </c>
      <c r="S30" s="49"/>
      <c r="U30" s="107"/>
    </row>
    <row r="31" spans="2:31" ht="9" customHeight="1">
      <c r="B31" s="292"/>
      <c r="C31" s="293"/>
      <c r="D31" s="314" t="s">
        <v>14</v>
      </c>
      <c r="E31" s="315"/>
      <c r="F31" s="298"/>
      <c r="G31" s="235" t="str">
        <f>IF(S31="","：　　　～　　　：",TEXT(S31,"h:mm")&amp;"　～　"&amp;TEXT(MIN(T31,S32),"h:mm"))</f>
        <v>：　　　～　　　：</v>
      </c>
      <c r="H31" s="300"/>
      <c r="I31" s="300"/>
      <c r="J31" s="236"/>
      <c r="K31" s="71" t="str">
        <f>IF(U31="","",U31)</f>
        <v/>
      </c>
      <c r="L31" s="71" t="str">
        <f>IF(SUM(S31:T31)=0,"",ROUNDUP((IF(S32="",T31,MIN(T32,S32))-S31)*24,0))</f>
        <v/>
      </c>
      <c r="M31" s="55" t="str">
        <f>IF(L31="","",INDEX(使用料一覧表!$C$7:$H$17,MATCH(D31&amp;V31,使用料一覧表!$J$7:$J$17,0),MATCH($S$11,使用料一覧表!$C$18:$H$18,0)))</f>
        <v/>
      </c>
      <c r="N31" s="55" t="str">
        <f>IF(L31="","",IF($W$21="有",INDEX(使用料一覧表!$C$7:$H$17,MATCH(D31,使用料一覧表!$J$7:$J$17,0),MATCH($S$11&amp;$W$20,使用料一覧表!$C$18:$H$18,0)),""))</f>
        <v/>
      </c>
      <c r="O31" s="305" t="str">
        <f>IF(M31="","",M31*L31+IF(N31="",0,(N31*L31))+IF(M32="",0,M32*L32+IF(N31="",0,(N31*L32))))</f>
        <v/>
      </c>
      <c r="P31" s="91"/>
      <c r="Q31" s="222" t="s">
        <v>205</v>
      </c>
      <c r="R31" s="307" t="s">
        <v>6</v>
      </c>
      <c r="S31" s="120"/>
      <c r="T31" s="121"/>
      <c r="U31" s="309"/>
    </row>
    <row r="32" spans="2:31" ht="9" customHeight="1">
      <c r="B32" s="292"/>
      <c r="C32" s="293"/>
      <c r="D32" s="316"/>
      <c r="E32" s="317"/>
      <c r="F32" s="299"/>
      <c r="G32" s="311" t="str">
        <f>IF(S32="","",TEXT(S32,"h:mm")&amp;"　～　"&amp;TEXT(T32,"h:mm"))</f>
        <v/>
      </c>
      <c r="H32" s="312"/>
      <c r="I32" s="312"/>
      <c r="J32" s="313"/>
      <c r="K32" s="116"/>
      <c r="L32" s="116" t="str">
        <f>IF(S32="","",ROUNDUP((T32-S32)*24,0))</f>
        <v/>
      </c>
      <c r="M32" s="119" t="str">
        <f>IF(L32="","",INDEX(使用料一覧表!$C$7:$H$17,MATCH(D31&amp;V31,使用料一覧表!$J$7:$J$17,0),MATCH($S$11&amp;"時間外",使用料一覧表!$C$18:$H$18,0)))</f>
        <v/>
      </c>
      <c r="N32" s="119"/>
      <c r="O32" s="306"/>
      <c r="P32" s="91"/>
      <c r="Q32" s="222"/>
      <c r="R32" s="308"/>
      <c r="S32" s="124" t="str">
        <f>IF(T31&gt;(21/24),21/24,"")</f>
        <v/>
      </c>
      <c r="T32" s="125" t="str">
        <f>IF(S32="","",T31)</f>
        <v/>
      </c>
      <c r="U32" s="310"/>
    </row>
    <row r="33" spans="2:22" ht="18" customHeight="1">
      <c r="B33" s="292"/>
      <c r="C33" s="293"/>
      <c r="D33" s="318" t="s">
        <v>10</v>
      </c>
      <c r="E33" s="319" t="s">
        <v>71</v>
      </c>
      <c r="F33" s="320"/>
      <c r="G33" s="321" t="str">
        <f t="shared" ref="G33:G34" si="9">IF(LEFT(S33,1)="有","■使用有","□使用有")</f>
        <v>□使用有</v>
      </c>
      <c r="H33" s="322"/>
      <c r="I33" s="322" t="str">
        <f t="shared" ref="I33:I34" si="10">IF(S33="無","■使用無","□使用無")</f>
        <v>□使用無</v>
      </c>
      <c r="J33" s="325"/>
      <c r="K33" s="72"/>
      <c r="L33" s="72"/>
      <c r="M33" s="62">
        <v>440</v>
      </c>
      <c r="N33" s="57"/>
      <c r="O33" s="76" t="str">
        <f t="shared" ref="O33:O34" si="11">IF(LEFT(S33,1)="有",M33,"")</f>
        <v/>
      </c>
      <c r="P33" s="91"/>
      <c r="R33" s="97" t="s">
        <v>146</v>
      </c>
      <c r="S33" s="47"/>
      <c r="U33" s="108"/>
    </row>
    <row r="34" spans="2:22" ht="18" customHeight="1">
      <c r="B34" s="292"/>
      <c r="C34" s="293"/>
      <c r="D34" s="272"/>
      <c r="E34" s="329" t="s">
        <v>73</v>
      </c>
      <c r="F34" s="330"/>
      <c r="G34" s="318" t="str">
        <f t="shared" si="9"/>
        <v>□使用有</v>
      </c>
      <c r="H34" s="331"/>
      <c r="I34" s="331" t="str">
        <f t="shared" si="10"/>
        <v>□使用無</v>
      </c>
      <c r="J34" s="332"/>
      <c r="K34" s="73"/>
      <c r="L34" s="73"/>
      <c r="M34" s="63">
        <v>400</v>
      </c>
      <c r="N34" s="58"/>
      <c r="O34" s="77" t="str">
        <f t="shared" si="11"/>
        <v/>
      </c>
      <c r="P34" s="91"/>
      <c r="R34" s="99" t="s">
        <v>149</v>
      </c>
      <c r="S34" s="49"/>
      <c r="U34" s="107"/>
    </row>
    <row r="35" spans="2:22" ht="9" customHeight="1">
      <c r="B35" s="292"/>
      <c r="C35" s="293"/>
      <c r="D35" s="314" t="s">
        <v>15</v>
      </c>
      <c r="E35" s="315"/>
      <c r="F35" s="298"/>
      <c r="G35" s="235" t="str">
        <f>IF(S35="","：　　　～　　　：",TEXT(S35,"h:mm")&amp;"　～　"&amp;TEXT(MIN(T35,S36),"h:mm"))</f>
        <v>：　　　～　　　：</v>
      </c>
      <c r="H35" s="300"/>
      <c r="I35" s="300"/>
      <c r="J35" s="236"/>
      <c r="K35" s="71" t="str">
        <f>IF(U35="","",U35)</f>
        <v/>
      </c>
      <c r="L35" s="71" t="str">
        <f>IF(SUM(S35:T35)=0,"",ROUNDUP((IF(S36="",T35,MIN(T36,S36))-S35)*24,0))</f>
        <v/>
      </c>
      <c r="M35" s="55" t="str">
        <f>IF(L35="","",INDEX(使用料一覧表!$C$7:$H$17,MATCH(D35&amp;V35,使用料一覧表!$J$7:$J$17,0),MATCH($S$11,使用料一覧表!$C$18:$H$18,0)))</f>
        <v/>
      </c>
      <c r="N35" s="55" t="str">
        <f>IF(L35="","",IF($W$21="有",INDEX(使用料一覧表!$C$7:$H$17,MATCH(D35,使用料一覧表!$J$7:$J$17,0),MATCH($S$11&amp;$W$20,使用料一覧表!$C$18:$H$18,0)),""))</f>
        <v/>
      </c>
      <c r="O35" s="305" t="str">
        <f>IF(M35="","",M35*L35+IF(N35="",0,(N35*L35))+IF(M36="",0,M36*L36+IF(N35="",0,(N35*L36))))</f>
        <v/>
      </c>
      <c r="P35" s="91"/>
      <c r="Q35" s="222" t="s">
        <v>202</v>
      </c>
      <c r="R35" s="307" t="s">
        <v>6</v>
      </c>
      <c r="S35" s="120"/>
      <c r="T35" s="121"/>
      <c r="U35" s="309"/>
    </row>
    <row r="36" spans="2:22" ht="9" customHeight="1">
      <c r="B36" s="292"/>
      <c r="C36" s="293"/>
      <c r="D36" s="316"/>
      <c r="E36" s="317"/>
      <c r="F36" s="299"/>
      <c r="G36" s="311" t="str">
        <f>IF(S36="","",TEXT(S36,"h:mm")&amp;"　～　"&amp;TEXT(T36,"h:mm"))</f>
        <v/>
      </c>
      <c r="H36" s="312"/>
      <c r="I36" s="312"/>
      <c r="J36" s="313"/>
      <c r="K36" s="116"/>
      <c r="L36" s="116" t="str">
        <f>IF(S36="","",ROUNDUP((T36-S36)*24,0))</f>
        <v/>
      </c>
      <c r="M36" s="119" t="str">
        <f>IF(L36="","",INDEX(使用料一覧表!$C$7:$H$17,MATCH(D35&amp;V35,使用料一覧表!$J$7:$J$17,0),MATCH($S$11&amp;"時間外",使用料一覧表!$C$18:$H$18,0)))</f>
        <v/>
      </c>
      <c r="N36" s="119"/>
      <c r="O36" s="306"/>
      <c r="P36" s="91"/>
      <c r="Q36" s="222"/>
      <c r="R36" s="308"/>
      <c r="S36" s="124" t="str">
        <f>IF(T35&gt;(21/24),21/24,"")</f>
        <v/>
      </c>
      <c r="T36" s="125" t="str">
        <f>IF(S36="","",T35)</f>
        <v/>
      </c>
      <c r="U36" s="310"/>
    </row>
    <row r="37" spans="2:22" ht="18" customHeight="1">
      <c r="B37" s="292"/>
      <c r="C37" s="293"/>
      <c r="D37" s="23" t="s">
        <v>10</v>
      </c>
      <c r="E37" s="329" t="s">
        <v>22</v>
      </c>
      <c r="F37" s="330"/>
      <c r="G37" s="318" t="str">
        <f>IF(LEFT(S37,1)="有","■使用有","□使用有")</f>
        <v>□使用有</v>
      </c>
      <c r="H37" s="331"/>
      <c r="I37" s="331" t="str">
        <f t="shared" ref="I37" si="12">IF(S37="無","■使用無","□使用無")</f>
        <v>□使用無</v>
      </c>
      <c r="J37" s="332"/>
      <c r="K37" s="73"/>
      <c r="L37" s="73"/>
      <c r="M37" s="63">
        <v>250</v>
      </c>
      <c r="N37" s="58"/>
      <c r="O37" s="77" t="str">
        <f>IF(LEFT(S37,1)="有",M37,"")</f>
        <v/>
      </c>
      <c r="P37" s="91"/>
      <c r="R37" s="52" t="s">
        <v>147</v>
      </c>
      <c r="S37" s="45"/>
      <c r="U37" s="107"/>
    </row>
    <row r="38" spans="2:22" ht="9" customHeight="1">
      <c r="B38" s="292"/>
      <c r="C38" s="293"/>
      <c r="D38" s="314" t="s">
        <v>16</v>
      </c>
      <c r="E38" s="315"/>
      <c r="F38" s="298"/>
      <c r="G38" s="235" t="str">
        <f t="shared" ref="G38" si="13">IF(S38="","：　　　～　　　：",TEXT(S38,"h:mm")&amp;"　～　"&amp;TEXT(MIN(T38,S39),"h:mm"))</f>
        <v>：　　　～　　　：</v>
      </c>
      <c r="H38" s="300"/>
      <c r="I38" s="300"/>
      <c r="J38" s="236"/>
      <c r="K38" s="301" t="str">
        <f t="shared" ref="K38" si="14">IF(U38="","",U38)</f>
        <v/>
      </c>
      <c r="L38" s="71" t="str">
        <f t="shared" ref="L38" si="15">IF(SUM(S38:T38)=0,"",ROUNDUP((IF(S39="",T38,MIN(T39,S39))-S38)*24,0))</f>
        <v/>
      </c>
      <c r="M38" s="55" t="str">
        <f>IF(L38="","",INDEX(使用料一覧表!$C$7:$H$17,MATCH(D38&amp;V38,使用料一覧表!$J$7:$J$17,0),MATCH($S$11,使用料一覧表!$C$18:$H$18,0)))</f>
        <v/>
      </c>
      <c r="N38" s="303" t="str">
        <f>IF(L38="","",IF($W$21="有",INDEX(使用料一覧表!$C$7:$H$17,MATCH(D38,使用料一覧表!$J$7:$J$17,0),MATCH($S$11&amp;$W$20,使用料一覧表!$C$18:$H$18,0)),""))</f>
        <v/>
      </c>
      <c r="O38" s="305" t="str">
        <f>IF(M38="","",M38*L38+IF(N38="",0,(N38*L38))+IF(M39="",0,M39*L39+IF(N38="",0,(N38*L39))))</f>
        <v/>
      </c>
      <c r="P38" s="91"/>
      <c r="Q38" s="222" t="s">
        <v>203</v>
      </c>
      <c r="R38" s="307" t="s">
        <v>6</v>
      </c>
      <c r="S38" s="120"/>
      <c r="T38" s="121"/>
      <c r="U38" s="309"/>
    </row>
    <row r="39" spans="2:22" ht="9" customHeight="1">
      <c r="B39" s="292"/>
      <c r="C39" s="293"/>
      <c r="D39" s="333"/>
      <c r="E39" s="334"/>
      <c r="F39" s="335"/>
      <c r="G39" s="237" t="str">
        <f t="shared" ref="G39" si="16">IF(S39="","",TEXT(S39,"h:mm")&amp;"　～　"&amp;TEXT(T39,"h:mm"))</f>
        <v/>
      </c>
      <c r="H39" s="339"/>
      <c r="I39" s="339"/>
      <c r="J39" s="238"/>
      <c r="K39" s="336"/>
      <c r="L39" s="122" t="str">
        <f t="shared" ref="L39" si="17">IF(S39="","",ROUNDUP((T39-S39)*24,0))</f>
        <v/>
      </c>
      <c r="M39" s="123" t="str">
        <f>IF(L39="","",INDEX(使用料一覧表!$C$7:$H$17,MATCH(D38&amp;V38,使用料一覧表!$J$7:$J$17,0),MATCH($S$11&amp;"時間外",使用料一覧表!$C$18:$H$18,0)))</f>
        <v/>
      </c>
      <c r="N39" s="337"/>
      <c r="O39" s="306"/>
      <c r="P39" s="91"/>
      <c r="Q39" s="222"/>
      <c r="R39" s="308"/>
      <c r="S39" s="124" t="str">
        <f>IF(T38&gt;(21/24),21/24,"")</f>
        <v/>
      </c>
      <c r="T39" s="125" t="str">
        <f>IF(S39="","",T38)</f>
        <v/>
      </c>
      <c r="U39" s="338"/>
    </row>
    <row r="40" spans="2:22" ht="9" customHeight="1">
      <c r="B40" s="292"/>
      <c r="C40" s="293"/>
      <c r="D40" s="314" t="s">
        <v>17</v>
      </c>
      <c r="E40" s="315"/>
      <c r="F40" s="298"/>
      <c r="G40" s="235" t="str">
        <f t="shared" ref="G40" si="18">IF(S40="","：　　　～　　　：",TEXT(S40,"h:mm")&amp;"　～　"&amp;TEXT(MIN(T40,S41),"h:mm"))</f>
        <v>：　　　～　　　：</v>
      </c>
      <c r="H40" s="300"/>
      <c r="I40" s="300"/>
      <c r="J40" s="236"/>
      <c r="K40" s="301" t="str">
        <f t="shared" ref="K40" si="19">IF(U40="","",U40)</f>
        <v/>
      </c>
      <c r="L40" s="71" t="str">
        <f t="shared" ref="L40" si="20">IF(SUM(S40:T40)=0,"",ROUNDUP((IF(S41="",T40,MIN(T41,S41))-S40)*24,0))</f>
        <v/>
      </c>
      <c r="M40" s="55" t="str">
        <f>IF(L40="","",INDEX(使用料一覧表!$C$7:$H$17,MATCH(D40&amp;V40,使用料一覧表!$J$7:$J$17,0),MATCH($S$11,使用料一覧表!$C$18:$H$18,0)))</f>
        <v/>
      </c>
      <c r="N40" s="340"/>
      <c r="O40" s="305" t="str">
        <f>IF(M40="","",M40*L40+IF(N40="",0,(N40*L40))+IF(M41="",0,M41*L41+IF(N40="",0,(N40*L41))))</f>
        <v/>
      </c>
      <c r="P40" s="91"/>
      <c r="Q40" s="222" t="s">
        <v>201</v>
      </c>
      <c r="R40" s="307" t="s">
        <v>6</v>
      </c>
      <c r="S40" s="120"/>
      <c r="T40" s="121"/>
      <c r="U40" s="309"/>
    </row>
    <row r="41" spans="2:22" ht="9" customHeight="1">
      <c r="B41" s="292"/>
      <c r="C41" s="293"/>
      <c r="D41" s="333"/>
      <c r="E41" s="334"/>
      <c r="F41" s="335"/>
      <c r="G41" s="237" t="str">
        <f t="shared" ref="G41" si="21">IF(S41="","",TEXT(S41,"h:mm")&amp;"　～　"&amp;TEXT(T41,"h:mm"))</f>
        <v/>
      </c>
      <c r="H41" s="339"/>
      <c r="I41" s="339"/>
      <c r="J41" s="238"/>
      <c r="K41" s="336"/>
      <c r="L41" s="122" t="str">
        <f t="shared" ref="L41" si="22">IF(S41="","",ROUNDUP((T41-S41)*24,0))</f>
        <v/>
      </c>
      <c r="M41" s="123" t="str">
        <f>IF(L41="","",INDEX(使用料一覧表!$C$7:$H$17,MATCH(D40&amp;V40,使用料一覧表!$J$7:$J$17,0),MATCH($S$11&amp;"時間外",使用料一覧表!$C$18:$H$18,0)))</f>
        <v/>
      </c>
      <c r="N41" s="341"/>
      <c r="O41" s="306"/>
      <c r="P41" s="91"/>
      <c r="Q41" s="222"/>
      <c r="R41" s="308"/>
      <c r="S41" s="124" t="str">
        <f>IF(T40&gt;(21/24),21/24,"")</f>
        <v/>
      </c>
      <c r="T41" s="125" t="str">
        <f>IF(S41="","",T40)</f>
        <v/>
      </c>
      <c r="U41" s="338"/>
    </row>
    <row r="42" spans="2:22" ht="9" customHeight="1">
      <c r="B42" s="292"/>
      <c r="C42" s="293"/>
      <c r="D42" s="314" t="s">
        <v>18</v>
      </c>
      <c r="E42" s="315"/>
      <c r="F42" s="298"/>
      <c r="G42" s="235" t="str">
        <f t="shared" ref="G42" si="23">IF(S42="","：　　　～　　　：",TEXT(S42,"h:mm")&amp;"　～　"&amp;TEXT(MIN(T42,S43),"h:mm"))</f>
        <v>：　　　～　　　：</v>
      </c>
      <c r="H42" s="300"/>
      <c r="I42" s="300"/>
      <c r="J42" s="236"/>
      <c r="K42" s="301" t="str">
        <f t="shared" ref="K42" si="24">IF(U42="","",U42)</f>
        <v/>
      </c>
      <c r="L42" s="71" t="str">
        <f t="shared" ref="L42" si="25">IF(SUM(S42:T42)=0,"",ROUNDUP((IF(S43="",T42,MIN(T43,S43))-S42)*24,0))</f>
        <v/>
      </c>
      <c r="M42" s="55" t="str">
        <f>IF(L42="","",INDEX(使用料一覧表!$C$7:$H$17,MATCH(D42&amp;V42,使用料一覧表!$J$7:$J$17,0),MATCH($S$11,使用料一覧表!$C$18:$H$18,0)))</f>
        <v/>
      </c>
      <c r="N42" s="340"/>
      <c r="O42" s="305" t="str">
        <f>IF(M42="","",M42*L42+IF(N42="",0,(N42*L42))+IF(M43="",0,M43*L43+IF(N42="",0,(N42*L43))))</f>
        <v/>
      </c>
      <c r="P42" s="91"/>
      <c r="Q42" s="222" t="s">
        <v>200</v>
      </c>
      <c r="R42" s="307" t="s">
        <v>6</v>
      </c>
      <c r="S42" s="120"/>
      <c r="T42" s="121"/>
      <c r="U42" s="309"/>
    </row>
    <row r="43" spans="2:22" ht="9" customHeight="1">
      <c r="B43" s="292"/>
      <c r="C43" s="293"/>
      <c r="D43" s="333"/>
      <c r="E43" s="334"/>
      <c r="F43" s="335"/>
      <c r="G43" s="237" t="str">
        <f t="shared" ref="G43" si="26">IF(S43="","",TEXT(S43,"h:mm")&amp;"　～　"&amp;TEXT(T43,"h:mm"))</f>
        <v/>
      </c>
      <c r="H43" s="339"/>
      <c r="I43" s="339"/>
      <c r="J43" s="238"/>
      <c r="K43" s="336"/>
      <c r="L43" s="122" t="str">
        <f t="shared" ref="L43" si="27">IF(S43="","",ROUNDUP((T43-S43)*24,0))</f>
        <v/>
      </c>
      <c r="M43" s="123" t="str">
        <f>IF(L43="","",INDEX(使用料一覧表!$C$7:$H$17,MATCH(D42&amp;V42,使用料一覧表!$J$7:$J$17,0),MATCH($S$11&amp;"時間外",使用料一覧表!$C$18:$H$18,0)))</f>
        <v/>
      </c>
      <c r="N43" s="341"/>
      <c r="O43" s="306"/>
      <c r="P43" s="91"/>
      <c r="Q43" s="222"/>
      <c r="R43" s="308"/>
      <c r="S43" s="124" t="str">
        <f>IF(T42&gt;(21/24),21/24,"")</f>
        <v/>
      </c>
      <c r="T43" s="125" t="str">
        <f>IF(S43="","",T42)</f>
        <v/>
      </c>
      <c r="U43" s="338"/>
    </row>
    <row r="44" spans="2:22" ht="18" customHeight="1">
      <c r="B44" s="292"/>
      <c r="C44" s="293"/>
      <c r="D44" s="342"/>
      <c r="E44" s="343"/>
      <c r="F44" s="344"/>
      <c r="G44" s="345" t="s">
        <v>70</v>
      </c>
      <c r="H44" s="346"/>
      <c r="I44" s="346"/>
      <c r="J44" s="347"/>
      <c r="K44" s="74"/>
      <c r="L44" s="74"/>
      <c r="M44" s="60"/>
      <c r="N44" s="60"/>
      <c r="O44" s="78"/>
      <c r="P44" s="91"/>
      <c r="R44" s="52" t="s">
        <v>0</v>
      </c>
      <c r="S44" s="52" t="s">
        <v>151</v>
      </c>
      <c r="T44" s="52" t="s">
        <v>152</v>
      </c>
      <c r="U44" s="52" t="s">
        <v>185</v>
      </c>
      <c r="V44" s="127" t="s">
        <v>195</v>
      </c>
    </row>
    <row r="45" spans="2:22" ht="18" customHeight="1">
      <c r="B45" s="245" t="s">
        <v>74</v>
      </c>
      <c r="C45" s="260"/>
      <c r="D45" s="348" t="str">
        <f>"【施設使用料】　　　"&amp;IF(R45=0,"　　　　",TEXT(R45,"#,##0"))&amp;"　円　・　【減免】条例施行規則 第６条 第"&amp;IF(S45="","　　",S45)&amp;"号　　"&amp;IF(T45=0,"　",T45*100)&amp;"　％　　　　小　計　　　"&amp;IF(R45=0,"　　　　",TEXT(U45,"#,##0"))&amp;"　円"</f>
        <v>【施設使用料】　　　　　　　　円　・　【減免】条例施行規則 第６条 第　　号　　　　％　　　　小　計　　　　　　　　円</v>
      </c>
      <c r="E45" s="349" t="str">
        <f t="shared" ref="E45" si="28">"【設備使用料】　　　"&amp;IF(S45=0,"　　　　",TEXT(S45,"#,##0"))&amp;"　円　・　【減免】条例施行規則 第６条 第"&amp;IF(T45="","　",T45)&amp;"号　　"&amp;IF(U45="","　",U45*100)&amp;"　％　　　　　小　計　　　"&amp;IF(S45=0,"　　　　",TEXT(V45,"#,##0"))&amp;"　円"</f>
        <v>【設備使用料】　　　　　　　　円　・　【減免】条例施行規則 第６条 第　号　　0　％　　　　　小　計　　　　　　　　円</v>
      </c>
      <c r="F45" s="349" t="str">
        <f>"【設備使用料】　　　"&amp;IF(T45=0,"　　　　",TEXT(T45,"#,##0"))&amp;"　円　・　【減免】条例施行規則 第６条 第"&amp;IF(U45="","　",U45)&amp;"号　　"&amp;IF(V45="","　",V45*100)&amp;"　％　　　　　小　計　　　"&amp;IF(T45=0,"　　　　",TEXT(B104,"#,##0"))&amp;"　円"</f>
        <v>【設備使用料】　　　　　　　　円　・　【減免】条例施行規則 第６条 第0号　　　　％　　　　　小　計　　　　　　　　円</v>
      </c>
      <c r="G45" s="349" t="e">
        <f>"【設備使用料】　　　"&amp;IF(U45=0,"　　　　",TEXT(U45,"#,##0"))&amp;"　円　・　【減免】条例施行規則 第６条 第"&amp;IF(V45="","　",V45)&amp;"号　　"&amp;IF(B104="","　",B104*100)&amp;"　％　　　　　小　計　　　"&amp;IF(U45=0,"　　　　",TEXT(C104,"#,##0"))&amp;"　円"</f>
        <v>#VALUE!</v>
      </c>
      <c r="H45" s="349" t="str">
        <f>"【設備使用料】　　　"&amp;IF(V45=0,"　　　　",TEXT(V45,"#,##0"))&amp;"　円　・　【減免】条例施行規則 第６条 第"&amp;IF(B104="","　",B104)&amp;"号　　"&amp;IF(C104="","　",C104*100)&amp;"　％　　　　　小　計　　　"&amp;IF(V45=0,"　　　　",TEXT(D104,"#,##0"))&amp;"　円"</f>
        <v>【設備使用料】　　　　円　・　【減免】条例施行規則 第６条 第減免申請及び
合計使用料号　　　　％　　　　　小　計　　　【施設使用料】　　　　　　　　円　・　【減免】条例施行規則 第６条 第　　号　　　　％　　　　小　計　　　　　　　　円　円</v>
      </c>
      <c r="I45" s="349" t="e">
        <f t="shared" ref="I45:O45" si="29">"【設備使用料】　　　"&amp;IF(B104=0,"　　　　",TEXT(B104,"#,##0"))&amp;"　円　・　【減免】条例施行規則 第６条 第"&amp;IF(C104="","　",C104)&amp;"号　　"&amp;IF(D104="","　",D104*100)&amp;"　％　　　　　小　計　　　"&amp;IF(B104=0,"　　　　",TEXT(E104,"#,##0"))&amp;"　円"</f>
        <v>#VALUE!</v>
      </c>
      <c r="J45" s="349" t="str">
        <f t="shared" si="29"/>
        <v>【設備使用料】　　　　　　　　円　・　【減免】条例施行規則 第６条 第【施設使用料】　　　　　　　　円　・　【減免】条例施行規則 第６条 第　　号　　　　％　　　　小　計　　　　　　　　円号　　　　％　　　　　小　計　　　　　　　　円</v>
      </c>
      <c r="K45" s="349" t="str">
        <f t="shared" si="29"/>
        <v>【設備使用料】　　　【施設使用料】　　　　　　　　円　・　【減免】条例施行規則 第６条 第　　号　　　　％　　　　小　計　　　　　　　　円　円　・　【減免】条例施行規則 第６条 第　号　　　　％　　　　　小　計　　　0　円</v>
      </c>
      <c r="L45" s="349" t="str">
        <f t="shared" si="29"/>
        <v>【設備使用料】　　　　　　　　円　・　【減免】条例施行規則 第６条 第　号　　　　％　　　　　小　計　　　　　　　　円</v>
      </c>
      <c r="M45" s="349" t="str">
        <f t="shared" si="29"/>
        <v>【設備使用料】　　　　　　　　円　・　【減免】条例施行規則 第６条 第　号　　　　％　　　　　小　計　　　　　　　　円</v>
      </c>
      <c r="N45" s="349" t="str">
        <f t="shared" si="29"/>
        <v>【設備使用料】　　　　　　　　円　・　【減免】条例施行規則 第６条 第　号　　　　％　　　　　小　計　　　　　　　　円</v>
      </c>
      <c r="O45" s="350" t="str">
        <f t="shared" si="29"/>
        <v>【設備使用料】　　　　　　　　円　・　【減免】条例施行規則 第６条 第　号　　　　％　　　　　小　計　　　　　　　　円</v>
      </c>
      <c r="P45" s="43"/>
      <c r="Q45" s="16" t="s">
        <v>153</v>
      </c>
      <c r="R45" s="54">
        <f>SUM(O21,O27,O31,O35,O38:O44)</f>
        <v>0</v>
      </c>
      <c r="S45" s="45"/>
      <c r="T45" s="50"/>
      <c r="U45" s="51">
        <f>R45-ROUNDDOWN(R45*T45,-1)</f>
        <v>0</v>
      </c>
      <c r="V45" s="126" t="str">
        <f>IF(S45="","",VLOOKUP(S45,$AD$12:$AE$19,2,FALSE))</f>
        <v/>
      </c>
    </row>
    <row r="46" spans="2:22" ht="18" customHeight="1">
      <c r="B46" s="292"/>
      <c r="C46" s="293"/>
      <c r="D46" s="351" t="str">
        <f>"【設備使用料】　　　"&amp;IF(R46=0,"　　　　",TEXT(R46,"#,##0"))&amp;"　円　・　【減免】条例施行規則 第６条 第"&amp;IF(S46="","　　",S46)&amp;"号　　"&amp;IF(T46=0,"　",T46*100)&amp;"　％　　　　小　計　　　"&amp;IF(R46=0,"　　　　",TEXT(U46,"#,##0"))&amp;"　円"</f>
        <v>【設備使用料】　　　　　　　　円　・　【減免】条例施行規則 第６条 第　　号　　　　％　　　　小　計　　　　　　　　円</v>
      </c>
      <c r="E46" s="355"/>
      <c r="F46" s="355"/>
      <c r="G46" s="355"/>
      <c r="H46" s="355"/>
      <c r="I46" s="355"/>
      <c r="J46" s="355"/>
      <c r="K46" s="355"/>
      <c r="L46" s="355"/>
      <c r="M46" s="355"/>
      <c r="N46" s="355"/>
      <c r="O46" s="356"/>
      <c r="P46" s="43"/>
      <c r="Q46" s="16" t="s">
        <v>10</v>
      </c>
      <c r="R46" s="54">
        <f>SUM(O23:O26,O29:O30,O33:O34,O37)</f>
        <v>0</v>
      </c>
      <c r="S46" s="45" t="str">
        <f>IF(R46=0,"",IF(S11="町内者","4-⑤",""))</f>
        <v/>
      </c>
      <c r="T46" s="50">
        <f>IF(S46="4-⑤",1,0)</f>
        <v>0</v>
      </c>
      <c r="U46" s="51">
        <f>R46-ROUNDDOWN(R46*T46,-1)</f>
        <v>0</v>
      </c>
      <c r="V46" s="126" t="str">
        <f>IF(S46="","",VLOOKUP(S46,$AD$12:$AE$19,2,FALSE))</f>
        <v/>
      </c>
    </row>
    <row r="47" spans="2:22" ht="18" customHeight="1">
      <c r="B47" s="292"/>
      <c r="C47" s="293"/>
      <c r="D47" s="351" t="str">
        <f>"【減免事由】　　"&amp;IF(R47="","　　　　　　　　　　",R47)&amp;"　　　　　　　　　　　　　"</f>
        <v>【減免事由】　　　　　　　　　　　　　　　　　　　　　　　　　</v>
      </c>
      <c r="E47" s="352"/>
      <c r="F47" s="352"/>
      <c r="G47" s="352"/>
      <c r="H47" s="352"/>
      <c r="I47" s="352"/>
      <c r="J47" s="352"/>
      <c r="K47" s="352"/>
      <c r="L47" s="352"/>
      <c r="M47" s="353" t="str">
        <f>"合　　　計　　　　　"&amp;IF(R45=0,"　　　　　",TEXT(U47,"[dbnum3]#,##0"))&amp;"　円"</f>
        <v>合　　　計　　　　　　　　　　　円</v>
      </c>
      <c r="N47" s="353"/>
      <c r="O47" s="354"/>
      <c r="P47" s="86"/>
      <c r="Q47" s="16" t="s">
        <v>193</v>
      </c>
      <c r="R47" s="384"/>
      <c r="S47" s="384"/>
      <c r="T47" s="16" t="s">
        <v>154</v>
      </c>
      <c r="U47" s="51">
        <f>SUM(U45:U46)</f>
        <v>0</v>
      </c>
    </row>
    <row r="48" spans="2:22" ht="33" customHeight="1">
      <c r="B48" s="285" t="s">
        <v>75</v>
      </c>
      <c r="C48" s="286"/>
      <c r="D48" s="365" t="str">
        <f>R48&amp;""</f>
        <v/>
      </c>
      <c r="E48" s="366"/>
      <c r="F48" s="366"/>
      <c r="G48" s="366"/>
      <c r="H48" s="366"/>
      <c r="I48" s="366"/>
      <c r="J48" s="367"/>
      <c r="K48" s="368" t="s">
        <v>76</v>
      </c>
      <c r="L48" s="368"/>
      <c r="M48" s="369" t="s">
        <v>77</v>
      </c>
      <c r="N48" s="369"/>
      <c r="O48" s="369"/>
      <c r="P48" s="92"/>
      <c r="Q48" s="16" t="s">
        <v>194</v>
      </c>
      <c r="R48" s="381"/>
      <c r="S48" s="382"/>
      <c r="T48" s="382"/>
      <c r="U48" s="383"/>
    </row>
    <row r="49" spans="2:16" ht="14.25" customHeight="1">
      <c r="B49" s="24" t="s">
        <v>78</v>
      </c>
    </row>
    <row r="50" spans="2:16" ht="14.25" customHeight="1">
      <c r="B50" s="24" t="s">
        <v>79</v>
      </c>
    </row>
    <row r="51" spans="2:16" ht="14.25" customHeight="1">
      <c r="B51" s="24" t="s">
        <v>80</v>
      </c>
    </row>
    <row r="52" spans="2:16" ht="14.25" customHeight="1">
      <c r="B52" s="24" t="s">
        <v>81</v>
      </c>
    </row>
    <row r="53" spans="2:16" ht="7.5" customHeight="1" thickBot="1"/>
    <row r="54" spans="2:16" ht="14.25" customHeight="1" thickTop="1">
      <c r="D54" s="370" t="s">
        <v>82</v>
      </c>
      <c r="E54" s="373" t="s">
        <v>83</v>
      </c>
      <c r="F54" s="373"/>
      <c r="G54" s="374" t="s">
        <v>84</v>
      </c>
      <c r="H54" s="375"/>
      <c r="I54" s="374" t="s">
        <v>85</v>
      </c>
      <c r="J54" s="375"/>
      <c r="K54" s="374" t="s">
        <v>86</v>
      </c>
      <c r="L54" s="376"/>
      <c r="M54" s="376"/>
      <c r="N54" s="375"/>
      <c r="O54" s="25" t="s">
        <v>87</v>
      </c>
      <c r="P54" s="88"/>
    </row>
    <row r="55" spans="2:16" ht="21" customHeight="1">
      <c r="D55" s="371"/>
      <c r="E55" s="377"/>
      <c r="F55" s="377"/>
      <c r="G55" s="357"/>
      <c r="H55" s="358"/>
      <c r="I55" s="357"/>
      <c r="J55" s="358"/>
      <c r="K55" s="357"/>
      <c r="L55" s="361"/>
      <c r="M55" s="361"/>
      <c r="N55" s="358"/>
      <c r="O55" s="363"/>
      <c r="P55" s="17"/>
    </row>
    <row r="56" spans="2:16" ht="21" customHeight="1" thickBot="1">
      <c r="D56" s="372"/>
      <c r="E56" s="378"/>
      <c r="F56" s="378"/>
      <c r="G56" s="359"/>
      <c r="H56" s="360"/>
      <c r="I56" s="359"/>
      <c r="J56" s="360"/>
      <c r="K56" s="359"/>
      <c r="L56" s="362"/>
      <c r="M56" s="362"/>
      <c r="N56" s="360"/>
      <c r="O56" s="364"/>
      <c r="P56" s="17"/>
    </row>
    <row r="57" spans="2:16" ht="15" thickTop="1"/>
    <row r="58" spans="2:16" ht="20.25" customHeight="1"/>
    <row r="59" spans="2:16" ht="20.25" customHeight="1"/>
    <row r="60" spans="2:16" ht="18" customHeight="1">
      <c r="B60" s="14" t="s">
        <v>88</v>
      </c>
      <c r="K60" s="224" t="s">
        <v>7</v>
      </c>
      <c r="L60" s="225"/>
      <c r="M60" s="40" t="s">
        <v>132</v>
      </c>
      <c r="N60" s="41"/>
      <c r="O60" s="42" t="s">
        <v>133</v>
      </c>
    </row>
    <row r="61" spans="2:16" ht="31.5" customHeight="1">
      <c r="B61" s="226" t="s">
        <v>89</v>
      </c>
      <c r="C61" s="226"/>
      <c r="D61" s="226"/>
      <c r="E61" s="226"/>
      <c r="F61" s="226"/>
      <c r="G61" s="226"/>
      <c r="H61" s="226"/>
      <c r="I61" s="226"/>
      <c r="J61" s="226"/>
      <c r="K61" s="226"/>
      <c r="L61" s="226"/>
      <c r="M61" s="226"/>
      <c r="N61" s="226"/>
      <c r="O61" s="226"/>
      <c r="P61" s="83"/>
    </row>
    <row r="62" spans="2:16" ht="18.75" customHeight="1">
      <c r="K62" s="227" t="s">
        <v>90</v>
      </c>
      <c r="L62" s="227"/>
      <c r="M62" s="227"/>
      <c r="N62" s="227"/>
      <c r="O62" s="227"/>
      <c r="P62" s="17"/>
    </row>
    <row r="63" spans="2:16" ht="18.75" customHeight="1">
      <c r="B63" s="14"/>
    </row>
    <row r="64" spans="2:16" ht="12.75" customHeight="1">
      <c r="B64" s="14"/>
      <c r="F64" s="228" t="s">
        <v>51</v>
      </c>
      <c r="G64" s="228"/>
      <c r="H64" s="18" t="str">
        <f>H5</f>
        <v>（　〒      －       　）</v>
      </c>
    </row>
    <row r="65" spans="2:16" ht="23.25" customHeight="1">
      <c r="F65" s="228"/>
      <c r="G65" s="228"/>
      <c r="H65" s="101" t="s">
        <v>188</v>
      </c>
      <c r="I65" s="229" t="str">
        <f>I6&amp;""</f>
        <v/>
      </c>
      <c r="J65" s="229"/>
      <c r="K65" s="229"/>
      <c r="L65" s="229"/>
      <c r="M65" s="229"/>
      <c r="N65" s="229"/>
      <c r="O65" s="229"/>
    </row>
    <row r="66" spans="2:16" ht="23.25" customHeight="1">
      <c r="F66" s="228"/>
      <c r="G66" s="228"/>
      <c r="H66" s="101" t="s">
        <v>187</v>
      </c>
      <c r="I66" s="231" t="str">
        <f>I7&amp;""</f>
        <v/>
      </c>
      <c r="J66" s="231"/>
      <c r="K66" s="231"/>
      <c r="L66" s="231"/>
      <c r="M66" s="231"/>
      <c r="N66" s="231"/>
      <c r="O66" s="15" t="s">
        <v>131</v>
      </c>
    </row>
    <row r="67" spans="2:16" ht="12.75" customHeight="1">
      <c r="F67" s="228"/>
      <c r="G67" s="228"/>
      <c r="H67" s="232" t="s">
        <v>134</v>
      </c>
      <c r="I67" s="379" t="str">
        <f>I8&amp;""</f>
        <v>　　　　(　　　)</v>
      </c>
      <c r="J67" s="379"/>
      <c r="K67" s="379"/>
      <c r="L67" s="379"/>
      <c r="M67" s="252" t="s">
        <v>157</v>
      </c>
      <c r="N67" s="253" t="str">
        <f>N8&amp;""</f>
        <v/>
      </c>
      <c r="O67" s="253"/>
      <c r="P67" s="84"/>
    </row>
    <row r="68" spans="2:16" ht="12.75" customHeight="1">
      <c r="F68" s="16"/>
      <c r="G68" s="16"/>
      <c r="H68" s="232"/>
      <c r="I68" s="379"/>
      <c r="J68" s="379"/>
      <c r="K68" s="379"/>
      <c r="L68" s="379"/>
      <c r="M68" s="252"/>
      <c r="N68" s="253" t="str">
        <f>N9&amp;""</f>
        <v>　　　(　　　　)</v>
      </c>
      <c r="O68" s="253"/>
      <c r="P68" s="84"/>
    </row>
    <row r="69" spans="2:16" ht="18.75" customHeight="1">
      <c r="B69" s="14" t="str">
        <f>"　受付番号第 "&amp;IF(N1="","　　　",N1)&amp;" 号の新地町文化交流センター使用許可申請については、使用に関する許可条件及び使用上の"</f>
        <v>　受付番号第 　　　 号の新地町文化交流センター使用許可申請については、使用に関する許可条件及び使用上の</v>
      </c>
    </row>
    <row r="70" spans="2:16" ht="18.75" customHeight="1">
      <c r="B70" s="14" t="s">
        <v>91</v>
      </c>
    </row>
    <row r="71" spans="2:16" ht="16" customHeight="1">
      <c r="B71" s="235" t="s">
        <v>54</v>
      </c>
      <c r="C71" s="236"/>
      <c r="D71" s="277" t="str">
        <f>D12&amp;""</f>
        <v/>
      </c>
      <c r="E71" s="278"/>
      <c r="F71" s="278"/>
      <c r="G71" s="278"/>
      <c r="H71" s="278"/>
      <c r="I71" s="278"/>
      <c r="J71" s="278"/>
      <c r="K71" s="278"/>
      <c r="L71" s="279"/>
      <c r="M71" s="245" t="s">
        <v>55</v>
      </c>
      <c r="N71" s="283"/>
      <c r="O71" s="36" t="str">
        <f>O12</f>
        <v>□町内者</v>
      </c>
      <c r="P71" s="87"/>
    </row>
    <row r="72" spans="2:16" ht="16" customHeight="1">
      <c r="B72" s="237"/>
      <c r="C72" s="238"/>
      <c r="D72" s="280"/>
      <c r="E72" s="281"/>
      <c r="F72" s="281"/>
      <c r="G72" s="281"/>
      <c r="H72" s="281"/>
      <c r="I72" s="281"/>
      <c r="J72" s="281"/>
      <c r="K72" s="281"/>
      <c r="L72" s="282"/>
      <c r="M72" s="261"/>
      <c r="N72" s="284"/>
      <c r="O72" s="37" t="str">
        <f>O13</f>
        <v>□町外者</v>
      </c>
      <c r="P72" s="87"/>
    </row>
    <row r="73" spans="2:16" ht="18" customHeight="1">
      <c r="B73" s="235" t="s">
        <v>56</v>
      </c>
      <c r="C73" s="236"/>
      <c r="D73" s="239" t="str">
        <f>D14</f>
        <v>令和　　　年　　　月　　　日（　　　曜日）</v>
      </c>
      <c r="E73" s="240"/>
      <c r="F73" s="240"/>
      <c r="G73" s="240"/>
      <c r="H73" s="240"/>
      <c r="I73" s="243" t="str">
        <f>I14</f>
        <v>午前・午後　　　時　　分から</v>
      </c>
      <c r="J73" s="243"/>
      <c r="K73" s="243"/>
      <c r="L73" s="243"/>
      <c r="M73" s="245" t="s">
        <v>57</v>
      </c>
      <c r="N73" s="246"/>
      <c r="O73" s="248" t="str">
        <f>O14&amp;""</f>
        <v/>
      </c>
      <c r="P73" s="88"/>
    </row>
    <row r="74" spans="2:16" ht="18" customHeight="1">
      <c r="B74" s="237"/>
      <c r="C74" s="238"/>
      <c r="D74" s="241"/>
      <c r="E74" s="242"/>
      <c r="F74" s="242"/>
      <c r="G74" s="242"/>
      <c r="H74" s="242"/>
      <c r="I74" s="250" t="str">
        <f>I15</f>
        <v>午前・午後　　　時　　分まで</v>
      </c>
      <c r="J74" s="250"/>
      <c r="K74" s="250"/>
      <c r="L74" s="250"/>
      <c r="M74" s="237"/>
      <c r="N74" s="247"/>
      <c r="O74" s="249"/>
      <c r="P74" s="88"/>
    </row>
    <row r="75" spans="2:16" ht="18" customHeight="1">
      <c r="B75" s="245" t="s">
        <v>58</v>
      </c>
      <c r="C75" s="260"/>
      <c r="D75" s="19" t="s">
        <v>59</v>
      </c>
      <c r="E75" s="263" t="str">
        <f>E16</f>
        <v>【入場】　　　　時　　　分　　　【開演】　　　　時　　　分　　　【終演】　　　　時　　　分　　　【人員】　　　　人</v>
      </c>
      <c r="F75" s="264"/>
      <c r="G75" s="264"/>
      <c r="H75" s="264"/>
      <c r="I75" s="264"/>
      <c r="J75" s="264"/>
      <c r="K75" s="264"/>
      <c r="L75" s="264"/>
      <c r="M75" s="264"/>
      <c r="N75" s="264"/>
      <c r="O75" s="265"/>
      <c r="P75" s="89"/>
    </row>
    <row r="76" spans="2:16" ht="18" customHeight="1">
      <c r="B76" s="261"/>
      <c r="C76" s="262"/>
      <c r="D76" s="20" t="s">
        <v>60</v>
      </c>
      <c r="E76" s="266" t="str">
        <f>E17</f>
        <v>【入場】　　　　時　　　分　　　【開演】　　　　時　　　分　　　【終演】　　　　時　　　分　　　【人員】　　　　人</v>
      </c>
      <c r="F76" s="267"/>
      <c r="G76" s="267"/>
      <c r="H76" s="267"/>
      <c r="I76" s="267"/>
      <c r="J76" s="267"/>
      <c r="K76" s="267"/>
      <c r="L76" s="267"/>
      <c r="M76" s="267"/>
      <c r="N76" s="267"/>
      <c r="O76" s="268"/>
      <c r="P76" s="89"/>
    </row>
    <row r="77" spans="2:16" ht="18" customHeight="1">
      <c r="B77" s="245" t="s">
        <v>61</v>
      </c>
      <c r="C77" s="260"/>
      <c r="D77" s="269" t="str">
        <f>D18</f>
        <v>□ 無　 　□ 有</v>
      </c>
      <c r="E77" s="270"/>
      <c r="F77" s="271"/>
      <c r="G77" s="272" t="s">
        <v>62</v>
      </c>
      <c r="H77" s="273"/>
      <c r="I77" s="273"/>
      <c r="J77" s="274"/>
      <c r="K77" s="275" t="str">
        <f>K18</f>
        <v>大人　　　　　　　　円　・　小人　　　　　　　　円</v>
      </c>
      <c r="L77" s="275"/>
      <c r="M77" s="275"/>
      <c r="N77" s="275"/>
      <c r="O77" s="276"/>
      <c r="P77" s="88"/>
    </row>
    <row r="78" spans="2:16" ht="18" customHeight="1">
      <c r="B78" s="285" t="s">
        <v>63</v>
      </c>
      <c r="C78" s="286"/>
      <c r="D78" s="269" t="str">
        <f>D19</f>
        <v>□ 無　 　□ 有</v>
      </c>
      <c r="E78" s="270"/>
      <c r="F78" s="271"/>
      <c r="G78" s="287" t="str">
        <f>G19</f>
        <v>□物品等の販売　　□広告類の掲示等　　□その他（　                     　　　　）</v>
      </c>
      <c r="H78" s="288"/>
      <c r="I78" s="288"/>
      <c r="J78" s="288"/>
      <c r="K78" s="288"/>
      <c r="L78" s="288"/>
      <c r="M78" s="288"/>
      <c r="N78" s="288"/>
      <c r="O78" s="289"/>
      <c r="P78" s="90"/>
    </row>
    <row r="79" spans="2:16" ht="33" customHeight="1">
      <c r="B79" s="245" t="s">
        <v>64</v>
      </c>
      <c r="C79" s="260"/>
      <c r="D79" s="272" t="s">
        <v>65</v>
      </c>
      <c r="E79" s="273"/>
      <c r="F79" s="294"/>
      <c r="G79" s="272" t="s">
        <v>6</v>
      </c>
      <c r="H79" s="273"/>
      <c r="I79" s="273"/>
      <c r="J79" s="294"/>
      <c r="K79" s="21" t="s">
        <v>66</v>
      </c>
      <c r="L79" s="21" t="s">
        <v>8</v>
      </c>
      <c r="M79" s="21" t="s">
        <v>67</v>
      </c>
      <c r="N79" s="21" t="s">
        <v>68</v>
      </c>
      <c r="O79" s="22" t="s">
        <v>0</v>
      </c>
      <c r="P79" s="88"/>
    </row>
    <row r="80" spans="2:16" ht="9" customHeight="1">
      <c r="B80" s="292"/>
      <c r="C80" s="293"/>
      <c r="D80" s="295" t="s">
        <v>9</v>
      </c>
      <c r="E80" s="243"/>
      <c r="F80" s="298" t="str">
        <f>F21&amp;""</f>
        <v/>
      </c>
      <c r="G80" s="235" t="str">
        <f t="shared" ref="G80:G96" si="30">G21</f>
        <v>：　　　～　　　：</v>
      </c>
      <c r="H80" s="300"/>
      <c r="I80" s="300"/>
      <c r="J80" s="236"/>
      <c r="K80" s="301" t="str">
        <f>IF(K21=0,"",K21)</f>
        <v/>
      </c>
      <c r="L80" s="71" t="str">
        <f>IF(L21=0,"",L21)</f>
        <v/>
      </c>
      <c r="M80" s="61" t="str">
        <f>IF(M21=0,"",M21)</f>
        <v/>
      </c>
      <c r="N80" s="326" t="str">
        <f>IF(N21=0,"",N21)</f>
        <v/>
      </c>
      <c r="O80" s="305" t="str">
        <f>IF(O21=0,"",O21)</f>
        <v/>
      </c>
      <c r="P80" s="91"/>
    </row>
    <row r="81" spans="2:16" ht="9" customHeight="1">
      <c r="B81" s="292"/>
      <c r="C81" s="293"/>
      <c r="D81" s="296"/>
      <c r="E81" s="297"/>
      <c r="F81" s="299"/>
      <c r="G81" s="311" t="str">
        <f t="shared" si="30"/>
        <v/>
      </c>
      <c r="H81" s="312"/>
      <c r="I81" s="312"/>
      <c r="J81" s="313"/>
      <c r="K81" s="302"/>
      <c r="L81" s="116" t="str">
        <f t="shared" ref="L81:M85" si="31">IF(L22=0,"",L22)</f>
        <v/>
      </c>
      <c r="M81" s="117" t="str">
        <f t="shared" si="31"/>
        <v/>
      </c>
      <c r="N81" s="327"/>
      <c r="O81" s="306"/>
      <c r="P81" s="91"/>
    </row>
    <row r="82" spans="2:16" ht="18" customHeight="1">
      <c r="B82" s="292"/>
      <c r="C82" s="293"/>
      <c r="D82" s="318" t="s">
        <v>10</v>
      </c>
      <c r="E82" s="319" t="s">
        <v>21</v>
      </c>
      <c r="F82" s="320"/>
      <c r="G82" s="321" t="str">
        <f t="shared" si="30"/>
        <v>□使用有</v>
      </c>
      <c r="H82" s="322"/>
      <c r="I82" s="322" t="str">
        <f>I23</f>
        <v>□使用無</v>
      </c>
      <c r="J82" s="325"/>
      <c r="K82" s="72" t="str">
        <f>IF(K23=0,"",K23)</f>
        <v/>
      </c>
      <c r="L82" s="72" t="str">
        <f t="shared" si="31"/>
        <v/>
      </c>
      <c r="M82" s="62">
        <f>M23</f>
        <v>1520</v>
      </c>
      <c r="N82" s="57" t="str">
        <f t="shared" ref="N82:O86" si="32">IF(N23=0,"",N23)</f>
        <v/>
      </c>
      <c r="O82" s="76" t="str">
        <f t="shared" si="32"/>
        <v/>
      </c>
      <c r="P82" s="91"/>
    </row>
    <row r="83" spans="2:16" ht="18" customHeight="1">
      <c r="B83" s="292"/>
      <c r="C83" s="293"/>
      <c r="D83" s="237"/>
      <c r="E83" s="319" t="s">
        <v>12</v>
      </c>
      <c r="F83" s="320"/>
      <c r="G83" s="321" t="str">
        <f t="shared" si="30"/>
        <v>□使用有</v>
      </c>
      <c r="H83" s="322"/>
      <c r="I83" s="322" t="str">
        <f>I24</f>
        <v>□使用無</v>
      </c>
      <c r="J83" s="325"/>
      <c r="K83" s="72" t="str">
        <f>IF(K24=0,"",K24)</f>
        <v/>
      </c>
      <c r="L83" s="72" t="str">
        <f t="shared" si="31"/>
        <v/>
      </c>
      <c r="M83" s="62">
        <f t="shared" ref="M83:M85" si="33">M24</f>
        <v>0</v>
      </c>
      <c r="N83" s="57" t="str">
        <f t="shared" si="32"/>
        <v/>
      </c>
      <c r="O83" s="76" t="str">
        <f t="shared" si="32"/>
        <v/>
      </c>
      <c r="P83" s="91"/>
    </row>
    <row r="84" spans="2:16" ht="18" customHeight="1">
      <c r="B84" s="292"/>
      <c r="C84" s="293"/>
      <c r="D84" s="237"/>
      <c r="E84" s="319" t="s">
        <v>22</v>
      </c>
      <c r="F84" s="320"/>
      <c r="G84" s="321" t="str">
        <f t="shared" si="30"/>
        <v>□使用有</v>
      </c>
      <c r="H84" s="322"/>
      <c r="I84" s="322" t="str">
        <f>I25</f>
        <v>□使用無</v>
      </c>
      <c r="J84" s="325"/>
      <c r="K84" s="72" t="str">
        <f>IF(K25=0,"",K25)</f>
        <v/>
      </c>
      <c r="L84" s="72" t="str">
        <f t="shared" si="31"/>
        <v/>
      </c>
      <c r="M84" s="62">
        <f t="shared" si="33"/>
        <v>1290</v>
      </c>
      <c r="N84" s="57" t="str">
        <f t="shared" si="32"/>
        <v/>
      </c>
      <c r="O84" s="76" t="str">
        <f t="shared" si="32"/>
        <v/>
      </c>
      <c r="P84" s="91"/>
    </row>
    <row r="85" spans="2:16" ht="18" customHeight="1">
      <c r="B85" s="292"/>
      <c r="C85" s="293"/>
      <c r="D85" s="272"/>
      <c r="E85" s="329" t="s">
        <v>23</v>
      </c>
      <c r="F85" s="330"/>
      <c r="G85" s="318" t="str">
        <f t="shared" si="30"/>
        <v>□使用有</v>
      </c>
      <c r="H85" s="331"/>
      <c r="I85" s="331" t="str">
        <f>I26</f>
        <v>□使用無</v>
      </c>
      <c r="J85" s="332"/>
      <c r="K85" s="73" t="str">
        <f>IF(K26=0,"",K26)</f>
        <v/>
      </c>
      <c r="L85" s="73" t="str">
        <f t="shared" si="31"/>
        <v/>
      </c>
      <c r="M85" s="63">
        <f t="shared" si="33"/>
        <v>4300</v>
      </c>
      <c r="N85" s="58" t="str">
        <f t="shared" si="32"/>
        <v/>
      </c>
      <c r="O85" s="77" t="str">
        <f t="shared" si="32"/>
        <v/>
      </c>
      <c r="P85" s="91"/>
    </row>
    <row r="86" spans="2:16" ht="9" customHeight="1">
      <c r="B86" s="292"/>
      <c r="C86" s="293"/>
      <c r="D86" s="314" t="s">
        <v>69</v>
      </c>
      <c r="E86" s="315"/>
      <c r="F86" s="298"/>
      <c r="G86" s="235" t="str">
        <f t="shared" si="30"/>
        <v>：　　　～　　　：</v>
      </c>
      <c r="H86" s="300"/>
      <c r="I86" s="300"/>
      <c r="J86" s="236"/>
      <c r="K86" s="301" t="str">
        <f>IF(K27=0,"",K27)</f>
        <v/>
      </c>
      <c r="L86" s="71" t="str">
        <f t="shared" ref="L86:M87" si="34">IF(L27=0,"",L27)</f>
        <v/>
      </c>
      <c r="M86" s="55" t="str">
        <f t="shared" si="34"/>
        <v/>
      </c>
      <c r="N86" s="303" t="str">
        <f t="shared" si="32"/>
        <v/>
      </c>
      <c r="O86" s="305" t="str">
        <f t="shared" si="32"/>
        <v/>
      </c>
      <c r="P86" s="91"/>
    </row>
    <row r="87" spans="2:16" ht="9" customHeight="1">
      <c r="B87" s="292"/>
      <c r="C87" s="293"/>
      <c r="D87" s="316"/>
      <c r="E87" s="317"/>
      <c r="F87" s="299"/>
      <c r="G87" s="311" t="str">
        <f t="shared" si="30"/>
        <v/>
      </c>
      <c r="H87" s="312"/>
      <c r="I87" s="312"/>
      <c r="J87" s="313"/>
      <c r="K87" s="302"/>
      <c r="L87" s="116" t="str">
        <f t="shared" si="34"/>
        <v/>
      </c>
      <c r="M87" s="119" t="str">
        <f t="shared" si="34"/>
        <v/>
      </c>
      <c r="N87" s="304"/>
      <c r="O87" s="306"/>
      <c r="P87" s="91"/>
    </row>
    <row r="88" spans="2:16" ht="18" customHeight="1">
      <c r="B88" s="292"/>
      <c r="C88" s="293"/>
      <c r="D88" s="318" t="s">
        <v>10</v>
      </c>
      <c r="E88" s="319" t="s">
        <v>71</v>
      </c>
      <c r="F88" s="320"/>
      <c r="G88" s="321" t="str">
        <f t="shared" si="30"/>
        <v>□使用有</v>
      </c>
      <c r="H88" s="322"/>
      <c r="I88" s="322" t="str">
        <f>I29</f>
        <v>□使用無</v>
      </c>
      <c r="J88" s="325"/>
      <c r="K88" s="72" t="str">
        <f t="shared" ref="K88:O89" si="35">IF(K29=0,"",K29)</f>
        <v/>
      </c>
      <c r="L88" s="72" t="str">
        <f t="shared" si="35"/>
        <v/>
      </c>
      <c r="M88" s="62">
        <f t="shared" ref="M88:M89" si="36">M29</f>
        <v>440</v>
      </c>
      <c r="N88" s="57" t="str">
        <f t="shared" si="35"/>
        <v/>
      </c>
      <c r="O88" s="76" t="str">
        <f t="shared" si="35"/>
        <v/>
      </c>
      <c r="P88" s="91"/>
    </row>
    <row r="89" spans="2:16" ht="18" customHeight="1">
      <c r="B89" s="292"/>
      <c r="C89" s="293"/>
      <c r="D89" s="272"/>
      <c r="E89" s="329" t="s">
        <v>72</v>
      </c>
      <c r="F89" s="330"/>
      <c r="G89" s="318" t="str">
        <f t="shared" si="30"/>
        <v>□使用有</v>
      </c>
      <c r="H89" s="331"/>
      <c r="I89" s="331" t="str">
        <f>I30</f>
        <v>□使用無</v>
      </c>
      <c r="J89" s="332"/>
      <c r="K89" s="73" t="str">
        <f t="shared" si="35"/>
        <v/>
      </c>
      <c r="L89" s="73" t="str">
        <f t="shared" si="35"/>
        <v/>
      </c>
      <c r="M89" s="63">
        <f t="shared" si="36"/>
        <v>300</v>
      </c>
      <c r="N89" s="58" t="str">
        <f t="shared" si="35"/>
        <v/>
      </c>
      <c r="O89" s="77" t="str">
        <f t="shared" si="35"/>
        <v/>
      </c>
      <c r="P89" s="91"/>
    </row>
    <row r="90" spans="2:16" ht="9" customHeight="1">
      <c r="B90" s="292"/>
      <c r="C90" s="293"/>
      <c r="D90" s="314" t="s">
        <v>14</v>
      </c>
      <c r="E90" s="315"/>
      <c r="F90" s="298"/>
      <c r="G90" s="235" t="str">
        <f t="shared" si="30"/>
        <v>：　　　～　　　：</v>
      </c>
      <c r="H90" s="300"/>
      <c r="I90" s="300"/>
      <c r="J90" s="236"/>
      <c r="K90" s="301" t="str">
        <f>IF(K31=0,"",K31)</f>
        <v/>
      </c>
      <c r="L90" s="71" t="str">
        <f t="shared" ref="L90:M91" si="37">IF(L31=0,"",L31)</f>
        <v/>
      </c>
      <c r="M90" s="55" t="str">
        <f t="shared" si="37"/>
        <v/>
      </c>
      <c r="N90" s="303" t="str">
        <f>IF(N31=0,"",N31)</f>
        <v/>
      </c>
      <c r="O90" s="305" t="str">
        <f>IF(O31=0,"",O31)</f>
        <v/>
      </c>
      <c r="P90" s="91"/>
    </row>
    <row r="91" spans="2:16" ht="9" customHeight="1">
      <c r="B91" s="292"/>
      <c r="C91" s="293"/>
      <c r="D91" s="316"/>
      <c r="E91" s="317"/>
      <c r="F91" s="299"/>
      <c r="G91" s="311" t="str">
        <f t="shared" si="30"/>
        <v/>
      </c>
      <c r="H91" s="312"/>
      <c r="I91" s="312"/>
      <c r="J91" s="313"/>
      <c r="K91" s="302"/>
      <c r="L91" s="116" t="str">
        <f t="shared" si="37"/>
        <v/>
      </c>
      <c r="M91" s="119" t="str">
        <f t="shared" si="37"/>
        <v/>
      </c>
      <c r="N91" s="304"/>
      <c r="O91" s="306"/>
      <c r="P91" s="91"/>
    </row>
    <row r="92" spans="2:16" ht="18" customHeight="1">
      <c r="B92" s="292"/>
      <c r="C92" s="293"/>
      <c r="D92" s="318" t="s">
        <v>10</v>
      </c>
      <c r="E92" s="319" t="s">
        <v>71</v>
      </c>
      <c r="F92" s="320"/>
      <c r="G92" s="321" t="str">
        <f t="shared" si="30"/>
        <v>□使用有</v>
      </c>
      <c r="H92" s="322"/>
      <c r="I92" s="322" t="str">
        <f>I33</f>
        <v>□使用無</v>
      </c>
      <c r="J92" s="325"/>
      <c r="K92" s="72" t="str">
        <f t="shared" ref="K92:O94" si="38">IF(K33=0,"",K33)</f>
        <v/>
      </c>
      <c r="L92" s="72" t="str">
        <f t="shared" si="38"/>
        <v/>
      </c>
      <c r="M92" s="62">
        <f t="shared" ref="M92:M93" si="39">M33</f>
        <v>440</v>
      </c>
      <c r="N92" s="57" t="str">
        <f t="shared" si="38"/>
        <v/>
      </c>
      <c r="O92" s="76" t="str">
        <f t="shared" si="38"/>
        <v/>
      </c>
      <c r="P92" s="91"/>
    </row>
    <row r="93" spans="2:16" ht="18" customHeight="1">
      <c r="B93" s="292"/>
      <c r="C93" s="293"/>
      <c r="D93" s="272"/>
      <c r="E93" s="329" t="s">
        <v>73</v>
      </c>
      <c r="F93" s="330"/>
      <c r="G93" s="318" t="str">
        <f t="shared" si="30"/>
        <v>□使用有</v>
      </c>
      <c r="H93" s="331"/>
      <c r="I93" s="331" t="str">
        <f>I34</f>
        <v>□使用無</v>
      </c>
      <c r="J93" s="332"/>
      <c r="K93" s="73" t="str">
        <f t="shared" si="38"/>
        <v/>
      </c>
      <c r="L93" s="73" t="str">
        <f t="shared" si="38"/>
        <v/>
      </c>
      <c r="M93" s="63">
        <f t="shared" si="39"/>
        <v>400</v>
      </c>
      <c r="N93" s="58" t="str">
        <f t="shared" si="38"/>
        <v/>
      </c>
      <c r="O93" s="77" t="str">
        <f t="shared" si="38"/>
        <v/>
      </c>
      <c r="P93" s="91"/>
    </row>
    <row r="94" spans="2:16" ht="9" customHeight="1">
      <c r="B94" s="292"/>
      <c r="C94" s="293"/>
      <c r="D94" s="314" t="s">
        <v>15</v>
      </c>
      <c r="E94" s="315"/>
      <c r="F94" s="298"/>
      <c r="G94" s="235" t="str">
        <f t="shared" si="30"/>
        <v>：　　　～　　　：</v>
      </c>
      <c r="H94" s="300"/>
      <c r="I94" s="300"/>
      <c r="J94" s="236"/>
      <c r="K94" s="301" t="str">
        <f t="shared" si="38"/>
        <v/>
      </c>
      <c r="L94" s="71" t="str">
        <f t="shared" si="38"/>
        <v/>
      </c>
      <c r="M94" s="55" t="str">
        <f t="shared" si="38"/>
        <v/>
      </c>
      <c r="N94" s="303" t="str">
        <f t="shared" si="38"/>
        <v/>
      </c>
      <c r="O94" s="305" t="str">
        <f t="shared" si="38"/>
        <v/>
      </c>
      <c r="P94" s="91"/>
    </row>
    <row r="95" spans="2:16" ht="9" customHeight="1">
      <c r="B95" s="292"/>
      <c r="C95" s="293"/>
      <c r="D95" s="316"/>
      <c r="E95" s="317"/>
      <c r="F95" s="299"/>
      <c r="G95" s="311" t="str">
        <f t="shared" si="30"/>
        <v/>
      </c>
      <c r="H95" s="312"/>
      <c r="I95" s="312"/>
      <c r="J95" s="313"/>
      <c r="K95" s="302"/>
      <c r="L95" s="116"/>
      <c r="M95" s="119"/>
      <c r="N95" s="304"/>
      <c r="O95" s="306"/>
      <c r="P95" s="91"/>
    </row>
    <row r="96" spans="2:16" ht="18" customHeight="1">
      <c r="B96" s="292"/>
      <c r="C96" s="293"/>
      <c r="D96" s="23" t="s">
        <v>10</v>
      </c>
      <c r="E96" s="329" t="s">
        <v>22</v>
      </c>
      <c r="F96" s="330"/>
      <c r="G96" s="318" t="str">
        <f t="shared" si="30"/>
        <v>□使用有</v>
      </c>
      <c r="H96" s="331"/>
      <c r="I96" s="331" t="str">
        <f>I37</f>
        <v>□使用無</v>
      </c>
      <c r="J96" s="332"/>
      <c r="K96" s="73" t="str">
        <f>IF(K37=0,"",K37)</f>
        <v/>
      </c>
      <c r="L96" s="73" t="str">
        <f>IF(L37=0,"",L37)</f>
        <v/>
      </c>
      <c r="M96" s="63">
        <f>M37</f>
        <v>250</v>
      </c>
      <c r="N96" s="58" t="str">
        <f>IF(N37=0,"",N37)</f>
        <v/>
      </c>
      <c r="O96" s="77" t="str">
        <f>IF(O37=0,"",O37)</f>
        <v/>
      </c>
      <c r="P96" s="91"/>
    </row>
    <row r="97" spans="2:16" ht="9" customHeight="1">
      <c r="B97" s="292"/>
      <c r="C97" s="293"/>
      <c r="D97" s="314" t="s">
        <v>16</v>
      </c>
      <c r="E97" s="315"/>
      <c r="F97" s="298"/>
      <c r="G97" s="235" t="str">
        <f t="shared" ref="G97:G101" si="40">G38</f>
        <v>：　　　～　　　：</v>
      </c>
      <c r="H97" s="300"/>
      <c r="I97" s="300"/>
      <c r="J97" s="236"/>
      <c r="K97" s="301" t="str">
        <f>IF(K38=0,"",K38)</f>
        <v/>
      </c>
      <c r="L97" s="71" t="str">
        <f t="shared" ref="L97:M100" si="41">IF(L38=0,"",L38)</f>
        <v/>
      </c>
      <c r="M97" s="55" t="str">
        <f t="shared" si="41"/>
        <v/>
      </c>
      <c r="N97" s="303" t="str">
        <f>IF(N38=0,"",N38)</f>
        <v/>
      </c>
      <c r="O97" s="305" t="str">
        <f>IF(O38=0,"",O38)</f>
        <v/>
      </c>
      <c r="P97" s="91"/>
    </row>
    <row r="98" spans="2:16" ht="9" customHeight="1">
      <c r="B98" s="292"/>
      <c r="C98" s="293"/>
      <c r="D98" s="333"/>
      <c r="E98" s="334"/>
      <c r="F98" s="335"/>
      <c r="G98" s="237" t="str">
        <f t="shared" si="40"/>
        <v/>
      </c>
      <c r="H98" s="339"/>
      <c r="I98" s="339"/>
      <c r="J98" s="238"/>
      <c r="K98" s="336"/>
      <c r="L98" s="122" t="str">
        <f t="shared" si="41"/>
        <v/>
      </c>
      <c r="M98" s="123" t="str">
        <f t="shared" si="41"/>
        <v/>
      </c>
      <c r="N98" s="337"/>
      <c r="O98" s="380"/>
      <c r="P98" s="91"/>
    </row>
    <row r="99" spans="2:16" ht="9" customHeight="1">
      <c r="B99" s="292"/>
      <c r="C99" s="293"/>
      <c r="D99" s="314" t="s">
        <v>17</v>
      </c>
      <c r="E99" s="315"/>
      <c r="F99" s="298"/>
      <c r="G99" s="235" t="str">
        <f t="shared" si="40"/>
        <v>：　　　～　　　：</v>
      </c>
      <c r="H99" s="300"/>
      <c r="I99" s="300"/>
      <c r="J99" s="236"/>
      <c r="K99" s="301" t="str">
        <f>IF(K40=0,"",K40)</f>
        <v/>
      </c>
      <c r="L99" s="71" t="str">
        <f t="shared" si="41"/>
        <v/>
      </c>
      <c r="M99" s="55" t="str">
        <f t="shared" si="41"/>
        <v/>
      </c>
      <c r="N99" s="340" t="str">
        <f>IF(N40=0,"",N40)</f>
        <v/>
      </c>
      <c r="O99" s="305" t="str">
        <f>IF(O40=0,"",O40)</f>
        <v/>
      </c>
      <c r="P99" s="91"/>
    </row>
    <row r="100" spans="2:16" ht="9" customHeight="1">
      <c r="B100" s="292"/>
      <c r="C100" s="293"/>
      <c r="D100" s="333"/>
      <c r="E100" s="334"/>
      <c r="F100" s="335"/>
      <c r="G100" s="237" t="str">
        <f t="shared" si="40"/>
        <v/>
      </c>
      <c r="H100" s="339"/>
      <c r="I100" s="339"/>
      <c r="J100" s="238"/>
      <c r="K100" s="336"/>
      <c r="L100" s="122" t="str">
        <f t="shared" si="41"/>
        <v/>
      </c>
      <c r="M100" s="123" t="str">
        <f t="shared" si="41"/>
        <v/>
      </c>
      <c r="N100" s="341"/>
      <c r="O100" s="380"/>
      <c r="P100" s="91"/>
    </row>
    <row r="101" spans="2:16" ht="9" customHeight="1">
      <c r="B101" s="292"/>
      <c r="C101" s="293"/>
      <c r="D101" s="314" t="s">
        <v>18</v>
      </c>
      <c r="E101" s="315"/>
      <c r="F101" s="298"/>
      <c r="G101" s="235" t="str">
        <f t="shared" si="40"/>
        <v>：　　　～　　　：</v>
      </c>
      <c r="H101" s="300"/>
      <c r="I101" s="300"/>
      <c r="J101" s="236"/>
      <c r="K101" s="301" t="str">
        <f t="shared" ref="K101:O102" si="42">IF(K42=0,"",K42)</f>
        <v/>
      </c>
      <c r="L101" s="71" t="str">
        <f t="shared" si="42"/>
        <v/>
      </c>
      <c r="M101" s="55" t="str">
        <f t="shared" si="42"/>
        <v/>
      </c>
      <c r="N101" s="340" t="str">
        <f t="shared" si="42"/>
        <v/>
      </c>
      <c r="O101" s="305" t="str">
        <f t="shared" si="42"/>
        <v/>
      </c>
      <c r="P101" s="91"/>
    </row>
    <row r="102" spans="2:16" ht="9" customHeight="1">
      <c r="B102" s="292"/>
      <c r="C102" s="293"/>
      <c r="D102" s="333"/>
      <c r="E102" s="334"/>
      <c r="F102" s="335"/>
      <c r="G102" s="237" t="str">
        <f>G43</f>
        <v/>
      </c>
      <c r="H102" s="339"/>
      <c r="I102" s="339"/>
      <c r="J102" s="238"/>
      <c r="K102" s="336"/>
      <c r="L102" s="122" t="str">
        <f t="shared" si="42"/>
        <v/>
      </c>
      <c r="M102" s="123" t="str">
        <f t="shared" si="42"/>
        <v/>
      </c>
      <c r="N102" s="391"/>
      <c r="O102" s="380"/>
      <c r="P102" s="91"/>
    </row>
    <row r="103" spans="2:16" ht="18" customHeight="1">
      <c r="B103" s="292"/>
      <c r="C103" s="293"/>
      <c r="D103" s="342"/>
      <c r="E103" s="343"/>
      <c r="F103" s="344"/>
      <c r="G103" s="345" t="str">
        <f t="shared" ref="G103" si="43">G44</f>
        <v>：　　　～　　　：</v>
      </c>
      <c r="H103" s="346"/>
      <c r="I103" s="346"/>
      <c r="J103" s="347"/>
      <c r="K103" s="74" t="str">
        <f t="shared" ref="K103:O103" si="44">IF(K44=0,"",K44)</f>
        <v/>
      </c>
      <c r="L103" s="74" t="str">
        <f t="shared" si="44"/>
        <v/>
      </c>
      <c r="M103" s="60" t="str">
        <f t="shared" si="44"/>
        <v/>
      </c>
      <c r="N103" s="60" t="str">
        <f t="shared" si="44"/>
        <v/>
      </c>
      <c r="O103" s="78" t="str">
        <f t="shared" si="44"/>
        <v/>
      </c>
      <c r="P103" s="91"/>
    </row>
    <row r="104" spans="2:16" ht="18" customHeight="1">
      <c r="B104" s="245" t="s">
        <v>74</v>
      </c>
      <c r="C104" s="260"/>
      <c r="D104" s="348" t="str">
        <f>D45</f>
        <v>【施設使用料】　　　　　　　　円　・　【減免】条例施行規則 第６条 第　　号　　　　％　　　　小　計　　　　　　　　円</v>
      </c>
      <c r="E104" s="349"/>
      <c r="F104" s="349"/>
      <c r="G104" s="349"/>
      <c r="H104" s="349"/>
      <c r="I104" s="349"/>
      <c r="J104" s="349"/>
      <c r="K104" s="349"/>
      <c r="L104" s="349"/>
      <c r="M104" s="349"/>
      <c r="N104" s="349"/>
      <c r="O104" s="350"/>
      <c r="P104" s="43"/>
    </row>
    <row r="105" spans="2:16" ht="18" customHeight="1">
      <c r="B105" s="292"/>
      <c r="C105" s="293"/>
      <c r="D105" s="351" t="str">
        <f>D46</f>
        <v>【設備使用料】　　　　　　　　円　・　【減免】条例施行規則 第６条 第　　号　　　　％　　　　小　計　　　　　　　　円</v>
      </c>
      <c r="E105" s="355"/>
      <c r="F105" s="355"/>
      <c r="G105" s="355"/>
      <c r="H105" s="355"/>
      <c r="I105" s="355"/>
      <c r="J105" s="355"/>
      <c r="K105" s="355"/>
      <c r="L105" s="355"/>
      <c r="M105" s="355"/>
      <c r="N105" s="355"/>
      <c r="O105" s="356"/>
      <c r="P105" s="43"/>
    </row>
    <row r="106" spans="2:16" ht="18" customHeight="1">
      <c r="B106" s="292"/>
      <c r="C106" s="293"/>
      <c r="D106" s="351" t="str">
        <f>D47</f>
        <v>【減免事由】　　　　　　　　　　　　　　　　　　　　　　　　　</v>
      </c>
      <c r="E106" s="352"/>
      <c r="F106" s="352"/>
      <c r="G106" s="352"/>
      <c r="H106" s="352"/>
      <c r="I106" s="352"/>
      <c r="J106" s="352"/>
      <c r="K106" s="352"/>
      <c r="L106" s="352"/>
      <c r="M106" s="353" t="str">
        <f>M47</f>
        <v>合　　　計　　　　　　　　　　　円</v>
      </c>
      <c r="N106" s="353"/>
      <c r="O106" s="354"/>
      <c r="P106" s="86"/>
    </row>
    <row r="107" spans="2:16" ht="33" customHeight="1" thickBot="1">
      <c r="B107" s="285" t="s">
        <v>75</v>
      </c>
      <c r="C107" s="286"/>
      <c r="D107" s="365" t="str">
        <f>D48</f>
        <v/>
      </c>
      <c r="E107" s="366"/>
      <c r="F107" s="366"/>
      <c r="G107" s="366"/>
      <c r="H107" s="366"/>
      <c r="I107" s="366"/>
      <c r="J107" s="367"/>
      <c r="K107" s="368" t="s">
        <v>76</v>
      </c>
      <c r="L107" s="368"/>
      <c r="M107" s="369" t="s">
        <v>77</v>
      </c>
      <c r="N107" s="386"/>
      <c r="O107" s="386"/>
      <c r="P107" s="92"/>
    </row>
    <row r="108" spans="2:16" ht="18.75" customHeight="1" thickTop="1">
      <c r="B108" s="24"/>
      <c r="N108" s="387" t="s">
        <v>92</v>
      </c>
      <c r="O108" s="388"/>
      <c r="P108" s="17"/>
    </row>
    <row r="109" spans="2:16" ht="18.75" customHeight="1">
      <c r="N109" s="26"/>
      <c r="O109" s="27"/>
    </row>
    <row r="110" spans="2:16" ht="18.75" customHeight="1">
      <c r="C110" s="14" t="s">
        <v>90</v>
      </c>
      <c r="N110" s="26"/>
      <c r="O110" s="27"/>
    </row>
    <row r="111" spans="2:16" ht="18.75" customHeight="1">
      <c r="J111" s="15" t="s">
        <v>93</v>
      </c>
      <c r="N111" s="26"/>
      <c r="O111" s="27"/>
    </row>
    <row r="112" spans="2:16" ht="18.75" customHeight="1" thickBot="1">
      <c r="N112" s="28"/>
      <c r="O112" s="29"/>
    </row>
    <row r="113" spans="2:16" ht="18.75" customHeight="1" thickTop="1"/>
    <row r="114" spans="2:16" ht="20.25" customHeight="1">
      <c r="B114" s="14"/>
    </row>
    <row r="115" spans="2:16" ht="20.25" customHeight="1">
      <c r="B115" s="385" t="s">
        <v>94</v>
      </c>
      <c r="C115" s="385"/>
      <c r="D115" s="385"/>
      <c r="E115" s="385"/>
      <c r="F115" s="385"/>
      <c r="G115" s="385"/>
      <c r="H115" s="385"/>
      <c r="I115" s="385"/>
      <c r="J115" s="385"/>
      <c r="K115" s="385"/>
      <c r="L115" s="385"/>
      <c r="M115" s="385"/>
      <c r="N115" s="385"/>
      <c r="O115" s="385"/>
      <c r="P115" s="85"/>
    </row>
    <row r="116" spans="2:16" ht="20.25" customHeight="1">
      <c r="B116" s="14"/>
    </row>
    <row r="117" spans="2:16" ht="20.25" customHeight="1">
      <c r="B117" s="14" t="s">
        <v>95</v>
      </c>
    </row>
    <row r="118" spans="2:16" ht="20.25" customHeight="1">
      <c r="B118" s="14" t="s">
        <v>96</v>
      </c>
    </row>
    <row r="119" spans="2:16" ht="20.25" customHeight="1">
      <c r="B119" s="14" t="s">
        <v>97</v>
      </c>
    </row>
    <row r="120" spans="2:16" ht="20.25" customHeight="1">
      <c r="B120" s="14" t="s">
        <v>98</v>
      </c>
      <c r="I120" s="30"/>
    </row>
    <row r="121" spans="2:16" ht="20.25" customHeight="1">
      <c r="B121" s="14" t="s">
        <v>99</v>
      </c>
      <c r="I121" s="30"/>
    </row>
    <row r="122" spans="2:16" ht="20.25" customHeight="1">
      <c r="B122" s="14" t="s">
        <v>100</v>
      </c>
      <c r="I122" s="30"/>
    </row>
    <row r="123" spans="2:16" ht="20.25" customHeight="1">
      <c r="B123" s="14" t="s">
        <v>101</v>
      </c>
    </row>
    <row r="124" spans="2:16" ht="20.25" customHeight="1">
      <c r="B124" s="14" t="s">
        <v>102</v>
      </c>
    </row>
    <row r="125" spans="2:16" ht="20.25" customHeight="1">
      <c r="B125" s="14" t="s">
        <v>103</v>
      </c>
    </row>
    <row r="126" spans="2:16" ht="20.25" customHeight="1">
      <c r="B126" s="14" t="s">
        <v>104</v>
      </c>
    </row>
    <row r="127" spans="2:16" ht="20.25" customHeight="1">
      <c r="B127" s="14" t="s">
        <v>105</v>
      </c>
    </row>
    <row r="128" spans="2:16" ht="20.25" customHeight="1">
      <c r="B128" s="14" t="s">
        <v>106</v>
      </c>
    </row>
    <row r="129" spans="2:16" ht="20.25" customHeight="1">
      <c r="B129" s="14" t="s">
        <v>107</v>
      </c>
      <c r="C129" s="15"/>
    </row>
    <row r="130" spans="2:16" ht="20.25" customHeight="1">
      <c r="B130" s="14" t="s">
        <v>108</v>
      </c>
      <c r="C130" s="15"/>
    </row>
    <row r="131" spans="2:16" ht="20.25" customHeight="1">
      <c r="B131" s="14" t="s">
        <v>109</v>
      </c>
      <c r="C131" s="30"/>
      <c r="D131" s="31"/>
      <c r="E131" s="31"/>
    </row>
    <row r="132" spans="2:16" ht="20.25" customHeight="1">
      <c r="B132" s="14" t="s">
        <v>110</v>
      </c>
      <c r="C132" s="30"/>
      <c r="D132" s="31"/>
      <c r="E132" s="31"/>
    </row>
    <row r="133" spans="2:16" ht="20.25" customHeight="1">
      <c r="B133" s="14" t="s">
        <v>111</v>
      </c>
      <c r="C133" s="15"/>
      <c r="F133" s="17"/>
      <c r="G133" s="17"/>
      <c r="H133" s="17"/>
      <c r="I133" s="17"/>
    </row>
    <row r="134" spans="2:16" ht="20.25" customHeight="1">
      <c r="B134" s="14" t="s">
        <v>112</v>
      </c>
      <c r="C134" s="15"/>
      <c r="F134" s="17"/>
    </row>
    <row r="135" spans="2:16" ht="20.25" customHeight="1">
      <c r="B135" s="14" t="s">
        <v>113</v>
      </c>
      <c r="C135" s="15"/>
      <c r="F135" s="17"/>
    </row>
    <row r="136" spans="2:16" ht="20.25" customHeight="1">
      <c r="B136" s="14" t="s">
        <v>114</v>
      </c>
      <c r="C136" s="15"/>
      <c r="F136" s="17"/>
      <c r="G136" s="14"/>
      <c r="H136" s="14"/>
      <c r="I136" s="14"/>
    </row>
    <row r="137" spans="2:16" ht="20.25" customHeight="1">
      <c r="B137" s="14"/>
      <c r="C137" s="15"/>
      <c r="F137" s="17"/>
      <c r="G137" s="14"/>
      <c r="H137" s="14"/>
      <c r="I137" s="14"/>
    </row>
    <row r="138" spans="2:16" ht="20.25" customHeight="1">
      <c r="B138" s="14"/>
      <c r="C138" s="15"/>
      <c r="F138" s="17"/>
      <c r="G138" s="14"/>
      <c r="H138" s="14"/>
      <c r="I138" s="14"/>
    </row>
    <row r="139" spans="2:16" ht="20.25" customHeight="1">
      <c r="B139" s="385" t="s">
        <v>115</v>
      </c>
      <c r="C139" s="385"/>
      <c r="D139" s="385"/>
      <c r="E139" s="385"/>
      <c r="F139" s="385"/>
      <c r="G139" s="385"/>
      <c r="H139" s="385"/>
      <c r="I139" s="385"/>
      <c r="J139" s="385"/>
      <c r="K139" s="385"/>
      <c r="L139" s="385"/>
      <c r="M139" s="385"/>
      <c r="N139" s="385"/>
      <c r="O139" s="385"/>
      <c r="P139" s="85"/>
    </row>
    <row r="140" spans="2:16" ht="20.25" customHeight="1">
      <c r="B140" s="32"/>
      <c r="C140" s="32"/>
      <c r="D140" s="32"/>
      <c r="E140" s="32"/>
      <c r="F140" s="32"/>
      <c r="G140" s="32"/>
      <c r="H140" s="32"/>
      <c r="I140" s="33"/>
    </row>
    <row r="141" spans="2:16" ht="20.25" customHeight="1">
      <c r="B141" s="14" t="s">
        <v>116</v>
      </c>
      <c r="C141" s="15"/>
      <c r="F141" s="17"/>
      <c r="G141" s="17"/>
      <c r="H141" s="17"/>
      <c r="I141" s="17"/>
    </row>
    <row r="142" spans="2:16" ht="20.25" customHeight="1">
      <c r="B142" s="14" t="s">
        <v>117</v>
      </c>
      <c r="C142" s="15"/>
      <c r="F142" s="17"/>
      <c r="G142" s="17"/>
      <c r="H142" s="17"/>
      <c r="I142" s="17"/>
    </row>
    <row r="143" spans="2:16" ht="20.25" customHeight="1">
      <c r="B143" s="14" t="s">
        <v>118</v>
      </c>
      <c r="C143" s="15"/>
      <c r="D143" s="34"/>
      <c r="E143" s="35"/>
      <c r="F143" s="17"/>
    </row>
    <row r="144" spans="2:16" ht="20.25" customHeight="1">
      <c r="B144" s="14" t="s">
        <v>119</v>
      </c>
      <c r="C144" s="15"/>
      <c r="D144" s="34"/>
      <c r="E144" s="35"/>
      <c r="F144" s="17"/>
    </row>
    <row r="145" spans="2:6" ht="20.25" customHeight="1">
      <c r="B145" s="14" t="s">
        <v>120</v>
      </c>
      <c r="C145" s="15"/>
      <c r="D145" s="34"/>
      <c r="E145" s="35"/>
      <c r="F145" s="17"/>
    </row>
    <row r="146" spans="2:6" ht="20.25" customHeight="1">
      <c r="B146" s="14" t="s">
        <v>121</v>
      </c>
      <c r="C146" s="15"/>
      <c r="D146" s="34"/>
      <c r="E146" s="35"/>
      <c r="F146" s="17"/>
    </row>
    <row r="147" spans="2:6" ht="20.25" customHeight="1">
      <c r="B147" s="14" t="s">
        <v>122</v>
      </c>
      <c r="C147" s="15"/>
      <c r="D147" s="34"/>
      <c r="E147" s="35"/>
      <c r="F147" s="17"/>
    </row>
    <row r="148" spans="2:6" ht="20.25" customHeight="1">
      <c r="B148" s="14" t="s">
        <v>123</v>
      </c>
      <c r="C148" s="15"/>
      <c r="D148" s="34"/>
      <c r="E148" s="35"/>
      <c r="F148" s="17"/>
    </row>
    <row r="149" spans="2:6" ht="20.25" customHeight="1">
      <c r="B149" s="14" t="s">
        <v>124</v>
      </c>
      <c r="C149" s="15"/>
      <c r="D149" s="34"/>
      <c r="F149" s="17"/>
    </row>
    <row r="150" spans="2:6" ht="20.25" customHeight="1">
      <c r="B150" s="14" t="s">
        <v>125</v>
      </c>
      <c r="C150" s="15"/>
      <c r="D150" s="34"/>
      <c r="F150" s="17"/>
    </row>
    <row r="151" spans="2:6" ht="20.25" customHeight="1">
      <c r="B151" s="14" t="s">
        <v>126</v>
      </c>
      <c r="C151" s="15"/>
      <c r="D151" s="34"/>
      <c r="F151" s="17"/>
    </row>
    <row r="152" spans="2:6" ht="20.25" customHeight="1">
      <c r="B152" s="14" t="s">
        <v>127</v>
      </c>
      <c r="C152" s="15"/>
      <c r="D152" s="34"/>
      <c r="F152" s="17"/>
    </row>
    <row r="153" spans="2:6" ht="20.25" customHeight="1">
      <c r="B153" s="14" t="s">
        <v>128</v>
      </c>
      <c r="C153" s="15"/>
      <c r="F153" s="17"/>
    </row>
    <row r="154" spans="2:6" ht="20.25" customHeight="1">
      <c r="B154" s="14" t="s">
        <v>129</v>
      </c>
      <c r="C154" s="15"/>
      <c r="D154" s="34"/>
    </row>
  </sheetData>
  <mergeCells count="277">
    <mergeCell ref="R48:U48"/>
    <mergeCell ref="R47:S47"/>
    <mergeCell ref="U31:U32"/>
    <mergeCell ref="U35:U36"/>
    <mergeCell ref="U38:U39"/>
    <mergeCell ref="U40:U41"/>
    <mergeCell ref="U42:U43"/>
    <mergeCell ref="K38:K39"/>
    <mergeCell ref="B139:O139"/>
    <mergeCell ref="R38:R39"/>
    <mergeCell ref="R40:R41"/>
    <mergeCell ref="R42:R43"/>
    <mergeCell ref="R35:R36"/>
    <mergeCell ref="R31:R32"/>
    <mergeCell ref="B107:C107"/>
    <mergeCell ref="D107:J107"/>
    <mergeCell ref="K107:L107"/>
    <mergeCell ref="M107:O107"/>
    <mergeCell ref="N108:O108"/>
    <mergeCell ref="B115:O115"/>
    <mergeCell ref="D103:F103"/>
    <mergeCell ref="G103:J103"/>
    <mergeCell ref="B104:C106"/>
    <mergeCell ref="D104:O104"/>
    <mergeCell ref="D105:O105"/>
    <mergeCell ref="D106:L106"/>
    <mergeCell ref="M106:O106"/>
    <mergeCell ref="D101:F102"/>
    <mergeCell ref="G101:J101"/>
    <mergeCell ref="K101:K102"/>
    <mergeCell ref="N101:N102"/>
    <mergeCell ref="O101:O102"/>
    <mergeCell ref="G102:J102"/>
    <mergeCell ref="N97:N98"/>
    <mergeCell ref="O97:O98"/>
    <mergeCell ref="G98:J98"/>
    <mergeCell ref="D99:F100"/>
    <mergeCell ref="G99:J99"/>
    <mergeCell ref="K99:K100"/>
    <mergeCell ref="N99:N100"/>
    <mergeCell ref="O99:O100"/>
    <mergeCell ref="G100:J100"/>
    <mergeCell ref="E96:F96"/>
    <mergeCell ref="G96:H96"/>
    <mergeCell ref="I96:J96"/>
    <mergeCell ref="D97:F98"/>
    <mergeCell ref="G97:J97"/>
    <mergeCell ref="K97:K98"/>
    <mergeCell ref="D94:F95"/>
    <mergeCell ref="G94:J94"/>
    <mergeCell ref="K94:K95"/>
    <mergeCell ref="N94:N95"/>
    <mergeCell ref="O94:O95"/>
    <mergeCell ref="G95:J95"/>
    <mergeCell ref="D92:D93"/>
    <mergeCell ref="E92:F92"/>
    <mergeCell ref="G92:H92"/>
    <mergeCell ref="I92:J92"/>
    <mergeCell ref="E93:F93"/>
    <mergeCell ref="G93:H93"/>
    <mergeCell ref="I93:J93"/>
    <mergeCell ref="O90:O91"/>
    <mergeCell ref="G91:J91"/>
    <mergeCell ref="D88:D89"/>
    <mergeCell ref="E88:F88"/>
    <mergeCell ref="G88:H88"/>
    <mergeCell ref="I88:J88"/>
    <mergeCell ref="E89:F89"/>
    <mergeCell ref="G89:H89"/>
    <mergeCell ref="I89:J89"/>
    <mergeCell ref="G84:H84"/>
    <mergeCell ref="I84:J84"/>
    <mergeCell ref="E85:F85"/>
    <mergeCell ref="G85:H85"/>
    <mergeCell ref="I85:J85"/>
    <mergeCell ref="D90:F91"/>
    <mergeCell ref="G90:J90"/>
    <mergeCell ref="K90:K91"/>
    <mergeCell ref="N90:N91"/>
    <mergeCell ref="B79:C103"/>
    <mergeCell ref="D79:F79"/>
    <mergeCell ref="G79:J79"/>
    <mergeCell ref="D80:E81"/>
    <mergeCell ref="F80:F81"/>
    <mergeCell ref="G80:J80"/>
    <mergeCell ref="K80:K81"/>
    <mergeCell ref="N80:N81"/>
    <mergeCell ref="O80:O81"/>
    <mergeCell ref="G81:J81"/>
    <mergeCell ref="D82:D85"/>
    <mergeCell ref="E82:F82"/>
    <mergeCell ref="G82:H82"/>
    <mergeCell ref="I82:J82"/>
    <mergeCell ref="E83:F83"/>
    <mergeCell ref="G83:H83"/>
    <mergeCell ref="I83:J83"/>
    <mergeCell ref="D86:F87"/>
    <mergeCell ref="G86:J86"/>
    <mergeCell ref="K86:K87"/>
    <mergeCell ref="N86:N87"/>
    <mergeCell ref="O86:O87"/>
    <mergeCell ref="G87:J87"/>
    <mergeCell ref="E84:F84"/>
    <mergeCell ref="B75:C76"/>
    <mergeCell ref="E75:O75"/>
    <mergeCell ref="E76:O76"/>
    <mergeCell ref="B77:C77"/>
    <mergeCell ref="D77:F77"/>
    <mergeCell ref="G77:J77"/>
    <mergeCell ref="K77:O77"/>
    <mergeCell ref="B78:C78"/>
    <mergeCell ref="D78:F78"/>
    <mergeCell ref="G78:O78"/>
    <mergeCell ref="B71:C72"/>
    <mergeCell ref="D71:L72"/>
    <mergeCell ref="M71:N72"/>
    <mergeCell ref="B73:C74"/>
    <mergeCell ref="D73:H74"/>
    <mergeCell ref="I73:L73"/>
    <mergeCell ref="M73:N74"/>
    <mergeCell ref="K62:O62"/>
    <mergeCell ref="F64:G67"/>
    <mergeCell ref="I65:O65"/>
    <mergeCell ref="I66:N66"/>
    <mergeCell ref="H67:H68"/>
    <mergeCell ref="I67:L68"/>
    <mergeCell ref="M67:M68"/>
    <mergeCell ref="N67:O67"/>
    <mergeCell ref="N68:O68"/>
    <mergeCell ref="O73:O74"/>
    <mergeCell ref="I74:L74"/>
    <mergeCell ref="G55:H56"/>
    <mergeCell ref="I55:J56"/>
    <mergeCell ref="K55:N56"/>
    <mergeCell ref="O55:O56"/>
    <mergeCell ref="K60:L60"/>
    <mergeCell ref="B61:O61"/>
    <mergeCell ref="B48:C48"/>
    <mergeCell ref="D48:J48"/>
    <mergeCell ref="K48:L48"/>
    <mergeCell ref="M48:O48"/>
    <mergeCell ref="D54:D56"/>
    <mergeCell ref="E54:F54"/>
    <mergeCell ref="G54:H54"/>
    <mergeCell ref="I54:J54"/>
    <mergeCell ref="K54:N54"/>
    <mergeCell ref="E55:F56"/>
    <mergeCell ref="D44:F44"/>
    <mergeCell ref="G44:J44"/>
    <mergeCell ref="B45:C47"/>
    <mergeCell ref="D45:O45"/>
    <mergeCell ref="D47:L47"/>
    <mergeCell ref="M47:O47"/>
    <mergeCell ref="G41:J41"/>
    <mergeCell ref="D42:F43"/>
    <mergeCell ref="G42:J42"/>
    <mergeCell ref="K42:K43"/>
    <mergeCell ref="N42:N43"/>
    <mergeCell ref="O42:O43"/>
    <mergeCell ref="G43:J43"/>
    <mergeCell ref="D46:O46"/>
    <mergeCell ref="D38:F39"/>
    <mergeCell ref="G38:J38"/>
    <mergeCell ref="N38:N39"/>
    <mergeCell ref="O38:O39"/>
    <mergeCell ref="G39:J39"/>
    <mergeCell ref="D40:F41"/>
    <mergeCell ref="G40:J40"/>
    <mergeCell ref="K40:K41"/>
    <mergeCell ref="N40:N41"/>
    <mergeCell ref="O40:O41"/>
    <mergeCell ref="G35:J35"/>
    <mergeCell ref="O35:O36"/>
    <mergeCell ref="G36:J36"/>
    <mergeCell ref="E37:F37"/>
    <mergeCell ref="G37:H37"/>
    <mergeCell ref="I37:J37"/>
    <mergeCell ref="D31:F32"/>
    <mergeCell ref="G31:J31"/>
    <mergeCell ref="O31:O32"/>
    <mergeCell ref="G32:J32"/>
    <mergeCell ref="D33:D34"/>
    <mergeCell ref="E33:F33"/>
    <mergeCell ref="G33:H33"/>
    <mergeCell ref="I33:J33"/>
    <mergeCell ref="E34:F34"/>
    <mergeCell ref="G34:H34"/>
    <mergeCell ref="W21:W22"/>
    <mergeCell ref="G22:J22"/>
    <mergeCell ref="D23:D26"/>
    <mergeCell ref="E23:F23"/>
    <mergeCell ref="G23:H23"/>
    <mergeCell ref="I23:J23"/>
    <mergeCell ref="E24:F24"/>
    <mergeCell ref="G24:H24"/>
    <mergeCell ref="I24:J24"/>
    <mergeCell ref="E25:F25"/>
    <mergeCell ref="K21:K22"/>
    <mergeCell ref="N21:N22"/>
    <mergeCell ref="O21:O22"/>
    <mergeCell ref="R21:R22"/>
    <mergeCell ref="U21:U22"/>
    <mergeCell ref="V21:V22"/>
    <mergeCell ref="G25:H25"/>
    <mergeCell ref="I25:J25"/>
    <mergeCell ref="E26:F26"/>
    <mergeCell ref="G26:H26"/>
    <mergeCell ref="I26:J26"/>
    <mergeCell ref="Q21:Q22"/>
    <mergeCell ref="U19:V19"/>
    <mergeCell ref="B20:C44"/>
    <mergeCell ref="D20:F20"/>
    <mergeCell ref="G20:J20"/>
    <mergeCell ref="D21:E22"/>
    <mergeCell ref="F21:F22"/>
    <mergeCell ref="G21:J21"/>
    <mergeCell ref="O27:O28"/>
    <mergeCell ref="R27:R28"/>
    <mergeCell ref="U27:U28"/>
    <mergeCell ref="G28:J28"/>
    <mergeCell ref="D27:F28"/>
    <mergeCell ref="G27:J27"/>
    <mergeCell ref="D29:D30"/>
    <mergeCell ref="E29:F29"/>
    <mergeCell ref="G29:H29"/>
    <mergeCell ref="I29:J29"/>
    <mergeCell ref="E30:F30"/>
    <mergeCell ref="G30:H30"/>
    <mergeCell ref="I30:J30"/>
    <mergeCell ref="K27:K28"/>
    <mergeCell ref="N27:N28"/>
    <mergeCell ref="I34:J34"/>
    <mergeCell ref="D35:F36"/>
    <mergeCell ref="B18:C18"/>
    <mergeCell ref="D18:F18"/>
    <mergeCell ref="G18:J18"/>
    <mergeCell ref="K18:O18"/>
    <mergeCell ref="B12:C13"/>
    <mergeCell ref="D12:L13"/>
    <mergeCell ref="M12:N13"/>
    <mergeCell ref="B19:C19"/>
    <mergeCell ref="D19:F19"/>
    <mergeCell ref="G19:O19"/>
    <mergeCell ref="M8:M9"/>
    <mergeCell ref="N8:O8"/>
    <mergeCell ref="R8:R9"/>
    <mergeCell ref="S8:S9"/>
    <mergeCell ref="U8:V8"/>
    <mergeCell ref="N9:O9"/>
    <mergeCell ref="U9:V9"/>
    <mergeCell ref="B16:C17"/>
    <mergeCell ref="E16:O16"/>
    <mergeCell ref="E17:O17"/>
    <mergeCell ref="Q27:Q28"/>
    <mergeCell ref="Q31:Q32"/>
    <mergeCell ref="Q35:Q36"/>
    <mergeCell ref="Q38:Q39"/>
    <mergeCell ref="Q40:Q41"/>
    <mergeCell ref="Q42:Q43"/>
    <mergeCell ref="X21:X22"/>
    <mergeCell ref="K1:L1"/>
    <mergeCell ref="B2:O2"/>
    <mergeCell ref="K3:O3"/>
    <mergeCell ref="F5:G8"/>
    <mergeCell ref="I6:O6"/>
    <mergeCell ref="S6:V6"/>
    <mergeCell ref="I7:N7"/>
    <mergeCell ref="S7:V7"/>
    <mergeCell ref="H8:H9"/>
    <mergeCell ref="I8:L9"/>
    <mergeCell ref="S12:V12"/>
    <mergeCell ref="B14:C15"/>
    <mergeCell ref="D14:H15"/>
    <mergeCell ref="I14:L14"/>
    <mergeCell ref="M14:N15"/>
    <mergeCell ref="O14:O15"/>
    <mergeCell ref="I15:L15"/>
  </mergeCells>
  <phoneticPr fontId="1"/>
  <dataValidations count="7">
    <dataValidation type="list" allowBlank="1" showInputMessage="1" showErrorMessage="1" sqref="S45" xr:uid="{79781FEA-8CB6-4D4E-B16A-83AB4A6E7D4C}">
      <formula1>$AD$12:$AD$19</formula1>
    </dataValidation>
    <dataValidation type="list" allowBlank="1" showInputMessage="1" showErrorMessage="1" sqref="S19" xr:uid="{76B13F9C-0D69-4C34-9E5D-3AABFEBF9DA1}">
      <formula1>$AB$12:$AB$14</formula1>
    </dataValidation>
    <dataValidation type="list" allowBlank="1" showInputMessage="1" showErrorMessage="1" sqref="S11" xr:uid="{011C9CEB-05AC-44FA-B7FE-AC02492B4084}">
      <formula1>$Y$12:$Y$13</formula1>
    </dataValidation>
    <dataValidation type="list" allowBlank="1" showInputMessage="1" showErrorMessage="1" sqref="V21" xr:uid="{66194F55-BE10-470A-BCD1-4852B598844C}">
      <formula1>$AC$12:$AC$16</formula1>
    </dataValidation>
    <dataValidation type="list" allowBlank="1" showInputMessage="1" showErrorMessage="1" sqref="R18:R19 S37 S33:S34 S29:S30 S23 S25:S26" xr:uid="{73CCCBEB-4BA8-4FCD-BE73-9E29F3A8735B}">
      <formula1>$Z$13:$Z$14</formula1>
    </dataValidation>
    <dataValidation type="list" allowBlank="1" showInputMessage="1" showErrorMessage="1" sqref="S24" xr:uid="{25FD252A-A077-490B-907E-2EF5623482A2}">
      <formula1>$Z$12:$Z$14</formula1>
    </dataValidation>
    <dataValidation type="list" allowBlank="1" showInputMessage="1" sqref="S46" xr:uid="{3DD2322C-3185-4AC1-83EE-5766EB9298B4}">
      <formula1>$AD$12:$AD$19</formula1>
    </dataValidation>
  </dataValidations>
  <printOptions horizontalCentered="1"/>
  <pageMargins left="0.51181102362204722" right="0.51181102362204722" top="0.55118110236220474" bottom="0.15748031496062992" header="0.31496062992125984" footer="0.31496062992125984"/>
  <pageSetup paperSize="9" scale="95" orientation="portrait" r:id="rId1"/>
  <rowBreaks count="2" manualBreakCount="2">
    <brk id="59" min="1" max="14" man="1"/>
    <brk id="113" min="1"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95B724-4256-42AA-AF1D-0E6EBD089CEB}">
  <sheetPr codeName="Sheet7"/>
  <dimension ref="A1:AE140"/>
  <sheetViews>
    <sheetView tabSelected="1" view="pageBreakPreview" topLeftCell="E1" zoomScaleNormal="100" zoomScaleSheetLayoutView="100" workbookViewId="0">
      <selection activeCell="S3" sqref="S3"/>
    </sheetView>
  </sheetViews>
  <sheetFormatPr baseColWidth="10" defaultColWidth="9" defaultRowHeight="14"/>
  <cols>
    <col min="1" max="1" width="6.6640625" style="15" customWidth="1"/>
    <col min="2" max="2" width="3.1640625" style="16" customWidth="1"/>
    <col min="3" max="3" width="10.6640625" style="14" customWidth="1"/>
    <col min="4" max="4" width="7.1640625" style="15" customWidth="1"/>
    <col min="5" max="6" width="5.6640625" style="15" customWidth="1"/>
    <col min="7" max="10" width="5.5" style="15" customWidth="1"/>
    <col min="11" max="12" width="5.6640625" style="15" customWidth="1"/>
    <col min="13" max="14" width="9" style="15"/>
    <col min="15" max="15" width="13.6640625" style="15" customWidth="1"/>
    <col min="16" max="16" width="4.6640625" style="15" customWidth="1"/>
    <col min="17" max="21" width="11.6640625" style="15" customWidth="1"/>
    <col min="22" max="22" width="12.6640625" style="15" customWidth="1"/>
    <col min="23" max="23" width="9" style="15"/>
    <col min="24" max="24" width="4.6640625" style="15" customWidth="1"/>
    <col min="25" max="26" width="9" style="15"/>
    <col min="27" max="27" width="6.6640625" style="15" customWidth="1"/>
    <col min="28" max="16384" width="9" style="15"/>
  </cols>
  <sheetData>
    <row r="1" spans="1:31" ht="18" customHeight="1">
      <c r="A1" s="38" t="s">
        <v>130</v>
      </c>
      <c r="B1" s="14" t="s">
        <v>47</v>
      </c>
      <c r="K1" s="224" t="s">
        <v>48</v>
      </c>
      <c r="L1" s="225"/>
      <c r="M1" s="40" t="s">
        <v>132</v>
      </c>
      <c r="N1" s="41"/>
      <c r="O1" s="42" t="s">
        <v>133</v>
      </c>
    </row>
    <row r="2" spans="1:31" ht="31.5" customHeight="1" thickBot="1">
      <c r="A2" s="39">
        <v>1</v>
      </c>
      <c r="B2" s="226" t="s">
        <v>49</v>
      </c>
      <c r="C2" s="226"/>
      <c r="D2" s="226"/>
      <c r="E2" s="226"/>
      <c r="F2" s="226"/>
      <c r="G2" s="226"/>
      <c r="H2" s="226"/>
      <c r="I2" s="226"/>
      <c r="J2" s="226"/>
      <c r="K2" s="226"/>
      <c r="L2" s="226"/>
      <c r="M2" s="226"/>
      <c r="N2" s="226"/>
      <c r="O2" s="226"/>
      <c r="P2" s="83"/>
    </row>
    <row r="3" spans="1:31" ht="18.75" customHeight="1" thickBot="1">
      <c r="K3" s="227" t="str">
        <f>IF(S3="","令和　　　　　年　　　　　月　　　　　日",TEXT(S3,"[dbnum3]令和    e  年    m  月    d  日"))</f>
        <v>令和　　　　　年　　　　　月　　　　　日</v>
      </c>
      <c r="L3" s="227"/>
      <c r="M3" s="227"/>
      <c r="N3" s="227"/>
      <c r="O3" s="227"/>
      <c r="P3" s="17"/>
      <c r="R3" s="170" t="s">
        <v>4</v>
      </c>
      <c r="S3" s="171"/>
      <c r="T3" s="172" t="s">
        <v>242</v>
      </c>
    </row>
    <row r="4" spans="1:31" ht="18.75" customHeight="1" thickBot="1">
      <c r="B4" s="14" t="s">
        <v>50</v>
      </c>
    </row>
    <row r="5" spans="1:31" ht="12.75" customHeight="1" thickBot="1">
      <c r="B5" s="14"/>
      <c r="F5" s="228" t="s">
        <v>51</v>
      </c>
      <c r="G5" s="228"/>
      <c r="H5" s="18" t="str">
        <f>"（　"&amp;IF(S5="","〒      －       ",TEXT(S5,"〒 000 － 0000"))&amp;"　）"</f>
        <v>（　〒      －       　）</v>
      </c>
      <c r="R5" s="64" t="s">
        <v>175</v>
      </c>
      <c r="S5" s="173"/>
    </row>
    <row r="6" spans="1:31" ht="23.25" customHeight="1">
      <c r="F6" s="228"/>
      <c r="G6" s="228"/>
      <c r="H6" s="101" t="s">
        <v>188</v>
      </c>
      <c r="I6" s="229" t="str">
        <f>S6&amp;""</f>
        <v/>
      </c>
      <c r="J6" s="229"/>
      <c r="K6" s="229"/>
      <c r="L6" s="229"/>
      <c r="M6" s="229"/>
      <c r="N6" s="229"/>
      <c r="O6" s="229"/>
      <c r="R6" s="64" t="s">
        <v>43</v>
      </c>
      <c r="S6" s="392"/>
      <c r="T6" s="393"/>
      <c r="U6" s="393"/>
      <c r="V6" s="394"/>
    </row>
    <row r="7" spans="1:31" ht="23.25" customHeight="1" thickBot="1">
      <c r="F7" s="228"/>
      <c r="G7" s="228"/>
      <c r="H7" s="101" t="s">
        <v>187</v>
      </c>
      <c r="I7" s="231" t="str">
        <f>S7&amp;""</f>
        <v/>
      </c>
      <c r="J7" s="231"/>
      <c r="K7" s="231"/>
      <c r="L7" s="231"/>
      <c r="M7" s="231"/>
      <c r="N7" s="231"/>
      <c r="O7" s="15" t="s">
        <v>131</v>
      </c>
      <c r="Q7" s="16" t="s">
        <v>174</v>
      </c>
      <c r="R7" s="64" t="s">
        <v>135</v>
      </c>
      <c r="S7" s="395"/>
      <c r="T7" s="384"/>
      <c r="U7" s="230"/>
      <c r="V7" s="396"/>
    </row>
    <row r="8" spans="1:31" ht="12.75" customHeight="1">
      <c r="F8" s="228"/>
      <c r="G8" s="228"/>
      <c r="H8" s="232" t="s">
        <v>134</v>
      </c>
      <c r="I8" s="233" t="str">
        <f>IF(S8="","　　　　(　　　)",S8)</f>
        <v>　　　　(　　　)</v>
      </c>
      <c r="J8" s="233"/>
      <c r="K8" s="233"/>
      <c r="L8" s="233"/>
      <c r="M8" s="252" t="s">
        <v>157</v>
      </c>
      <c r="N8" s="253" t="str">
        <f>U8&amp;""</f>
        <v/>
      </c>
      <c r="O8" s="253"/>
      <c r="P8" s="84"/>
      <c r="R8" s="401" t="s">
        <v>136</v>
      </c>
      <c r="S8" s="402"/>
      <c r="T8" s="174" t="s">
        <v>177</v>
      </c>
      <c r="U8" s="404"/>
      <c r="V8" s="405"/>
    </row>
    <row r="9" spans="1:31" ht="12.75" customHeight="1" thickBot="1">
      <c r="F9" s="16"/>
      <c r="G9" s="16"/>
      <c r="H9" s="232"/>
      <c r="I9" s="233"/>
      <c r="J9" s="233"/>
      <c r="K9" s="233"/>
      <c r="L9" s="233"/>
      <c r="M9" s="252"/>
      <c r="N9" s="253" t="str">
        <f>IF(U9="","　　　(　　　　)",U9)</f>
        <v>　　　(　　　　)</v>
      </c>
      <c r="O9" s="253"/>
      <c r="P9" s="84"/>
      <c r="R9" s="401"/>
      <c r="S9" s="403"/>
      <c r="T9" s="175" t="s">
        <v>138</v>
      </c>
      <c r="U9" s="406"/>
      <c r="V9" s="407"/>
    </row>
    <row r="10" spans="1:31" ht="18.75" customHeight="1" thickBot="1">
      <c r="B10" s="14" t="s">
        <v>52</v>
      </c>
    </row>
    <row r="11" spans="1:31" ht="18.75" customHeight="1" thickBot="1">
      <c r="B11" s="14" t="s">
        <v>53</v>
      </c>
      <c r="R11" s="64" t="s">
        <v>137</v>
      </c>
      <c r="S11" s="182"/>
      <c r="T11" s="176" t="s">
        <v>176</v>
      </c>
      <c r="U11" s="214"/>
      <c r="Y11" s="52" t="s">
        <v>137</v>
      </c>
      <c r="Z11" s="52"/>
      <c r="AA11" s="52" t="s">
        <v>198</v>
      </c>
      <c r="AB11" s="52" t="s">
        <v>141</v>
      </c>
      <c r="AC11" s="52" t="s">
        <v>183</v>
      </c>
      <c r="AD11" s="52" t="s">
        <v>162</v>
      </c>
    </row>
    <row r="12" spans="1:31" ht="16" customHeight="1" thickBot="1">
      <c r="B12" s="235" t="s">
        <v>54</v>
      </c>
      <c r="C12" s="236"/>
      <c r="D12" s="277" t="str">
        <f>S12&amp;""</f>
        <v/>
      </c>
      <c r="E12" s="278"/>
      <c r="F12" s="278"/>
      <c r="G12" s="278"/>
      <c r="H12" s="278"/>
      <c r="I12" s="278"/>
      <c r="J12" s="278"/>
      <c r="K12" s="278"/>
      <c r="L12" s="279"/>
      <c r="M12" s="245" t="s">
        <v>55</v>
      </c>
      <c r="N12" s="283"/>
      <c r="O12" s="36" t="str">
        <f>IF(S11="町内者","■町内者","□町内者")</f>
        <v>□町内者</v>
      </c>
      <c r="P12" s="87"/>
      <c r="R12" s="64" t="s">
        <v>54</v>
      </c>
      <c r="S12" s="397"/>
      <c r="T12" s="398"/>
      <c r="U12" s="399"/>
      <c r="V12" s="400"/>
      <c r="Y12" s="52" t="s">
        <v>44</v>
      </c>
      <c r="Z12" s="52" t="s">
        <v>196</v>
      </c>
      <c r="AA12" s="128">
        <v>970</v>
      </c>
      <c r="AB12" s="64" t="s">
        <v>142</v>
      </c>
      <c r="AC12" s="52" t="s">
        <v>41</v>
      </c>
      <c r="AD12" s="52">
        <v>1</v>
      </c>
      <c r="AE12" s="15" t="s">
        <v>164</v>
      </c>
    </row>
    <row r="13" spans="1:31" ht="16" customHeight="1" thickBot="1">
      <c r="B13" s="237"/>
      <c r="C13" s="238"/>
      <c r="D13" s="280"/>
      <c r="E13" s="281"/>
      <c r="F13" s="281"/>
      <c r="G13" s="281"/>
      <c r="H13" s="281"/>
      <c r="I13" s="281"/>
      <c r="J13" s="281"/>
      <c r="K13" s="281"/>
      <c r="L13" s="282"/>
      <c r="M13" s="261"/>
      <c r="N13" s="284"/>
      <c r="O13" s="37" t="str">
        <f>IF(S11="町外者","■町外者","□町外者")</f>
        <v>□町外者</v>
      </c>
      <c r="P13" s="87"/>
      <c r="R13" s="64" t="s">
        <v>3</v>
      </c>
      <c r="S13" s="213"/>
      <c r="T13" s="180"/>
      <c r="Y13" s="52" t="s">
        <v>139</v>
      </c>
      <c r="Z13" s="52" t="s">
        <v>247</v>
      </c>
      <c r="AA13" s="128">
        <v>5670</v>
      </c>
      <c r="AB13" s="64" t="s">
        <v>143</v>
      </c>
      <c r="AC13" s="52" t="s">
        <v>36</v>
      </c>
      <c r="AD13" s="52">
        <v>2</v>
      </c>
      <c r="AE13" s="15" t="s">
        <v>165</v>
      </c>
    </row>
    <row r="14" spans="1:31" ht="18" customHeight="1" thickBot="1">
      <c r="B14" s="235" t="s">
        <v>56</v>
      </c>
      <c r="C14" s="236"/>
      <c r="D14" s="239" t="str">
        <f>IF(S13="","令和　　　年　　　月　　　日（　　　曜日）",DBCS(TEXT(S13,"令和 e 年 m 月 d 日（ aaa 曜日）")))</f>
        <v>令和　　　年　　　月　　　日（　　　曜日）</v>
      </c>
      <c r="E14" s="240"/>
      <c r="F14" s="240"/>
      <c r="G14" s="240"/>
      <c r="H14" s="240"/>
      <c r="I14" s="243" t="str">
        <f>IF(S14="","午前・午後　　　時　　分",TEXT(S14,"  [$-ja-JP]AM/PM  h  時  mm  分;@"))&amp;"から"</f>
        <v>午前・午後　　　時　　分から</v>
      </c>
      <c r="J14" s="243"/>
      <c r="K14" s="243"/>
      <c r="L14" s="244"/>
      <c r="M14" s="245" t="s">
        <v>57</v>
      </c>
      <c r="N14" s="246"/>
      <c r="O14" s="248" t="str">
        <f>U11&amp;""</f>
        <v/>
      </c>
      <c r="P14" s="88"/>
      <c r="R14" s="64" t="s">
        <v>6</v>
      </c>
      <c r="S14" s="178"/>
      <c r="T14" s="179"/>
      <c r="Z14" s="52" t="s">
        <v>140</v>
      </c>
      <c r="AA14" s="128"/>
      <c r="AB14" s="64" t="s">
        <v>144</v>
      </c>
      <c r="AC14" s="52" t="s">
        <v>37</v>
      </c>
      <c r="AD14" s="52">
        <v>3</v>
      </c>
      <c r="AE14" s="15" t="s">
        <v>166</v>
      </c>
    </row>
    <row r="15" spans="1:31" ht="18" customHeight="1">
      <c r="B15" s="237"/>
      <c r="C15" s="238"/>
      <c r="D15" s="241"/>
      <c r="E15" s="242"/>
      <c r="F15" s="242"/>
      <c r="G15" s="242"/>
      <c r="H15" s="242"/>
      <c r="I15" s="250" t="str">
        <f>IF(T14="","午前・午後　　　時　　分",TEXT(T14,"  [$-ja-JP]AM/PM  h  時  mm  分;@"))&amp;"まで"</f>
        <v>午前・午後　　　時　　分まで</v>
      </c>
      <c r="J15" s="250"/>
      <c r="K15" s="250"/>
      <c r="L15" s="251"/>
      <c r="M15" s="237"/>
      <c r="N15" s="247"/>
      <c r="O15" s="249"/>
      <c r="P15" s="88"/>
      <c r="R15" s="52" t="s">
        <v>158</v>
      </c>
      <c r="S15" s="169" t="s">
        <v>159</v>
      </c>
      <c r="T15" s="177" t="s">
        <v>160</v>
      </c>
      <c r="U15" s="52" t="s">
        <v>161</v>
      </c>
      <c r="V15" s="168"/>
      <c r="AC15" s="52" t="s">
        <v>34</v>
      </c>
      <c r="AD15" s="52" t="s">
        <v>163</v>
      </c>
      <c r="AE15" s="15" t="s">
        <v>189</v>
      </c>
    </row>
    <row r="16" spans="1:31" ht="18" customHeight="1">
      <c r="B16" s="245" t="s">
        <v>58</v>
      </c>
      <c r="C16" s="260"/>
      <c r="D16" s="19" t="s">
        <v>59</v>
      </c>
      <c r="E16" s="263" t="str">
        <f>"【入場】　"&amp;IF(R16="","　　　時　　　分",TEXT(R16,"  h  時  mm  分"))&amp;"　　　【開演】　"&amp;IF(S16="","　　　時　　　分",TEXT(S16,"  h  時  mm  分"))&amp;"　　　【終演】　"&amp;IF(T16="","　　　時　　　分",TEXT(T16,"  h  時  mm  分"))&amp;"　　　【人員】　"&amp;IF(U16="","　　",U16)&amp;"　人"</f>
        <v>【入場】　　　　時　　　分　　　【開演】　　　　時　　　分　　　【終演】　　　　時　　　分　　　【人員】　　　　人</v>
      </c>
      <c r="F16" s="264"/>
      <c r="G16" s="264"/>
      <c r="H16" s="264"/>
      <c r="I16" s="264"/>
      <c r="J16" s="264"/>
      <c r="K16" s="264"/>
      <c r="L16" s="264"/>
      <c r="M16" s="264"/>
      <c r="N16" s="264"/>
      <c r="O16" s="265"/>
      <c r="P16" s="89"/>
      <c r="Q16" s="16" t="s">
        <v>155</v>
      </c>
      <c r="R16" s="65"/>
      <c r="S16" s="65"/>
      <c r="T16" s="65"/>
      <c r="U16" s="113"/>
      <c r="AC16" s="52" t="s">
        <v>35</v>
      </c>
      <c r="AD16" s="52" t="s">
        <v>169</v>
      </c>
      <c r="AE16" s="15" t="s">
        <v>190</v>
      </c>
    </row>
    <row r="17" spans="2:31" ht="18" customHeight="1" thickBot="1">
      <c r="B17" s="261"/>
      <c r="C17" s="262"/>
      <c r="D17" s="20" t="s">
        <v>60</v>
      </c>
      <c r="E17" s="266" t="str">
        <f>"【入場】　"&amp;IF(R17="","　　　時　　　分",TEXT(R17,"  h  時  mm  分"))&amp;"　　　【開演】　"&amp;IF(S17="","　　　時　　　分",TEXT(S17,"  h  時  mm  分"))&amp;"　　　【終演】　"&amp;IF(T17="","　　　時　　　分",TEXT(T17,"  h  時  mm  分"))&amp;"　　　【人員】　"&amp;IF(U17="","　　",U17)&amp;"　人"</f>
        <v>【入場】　　　　時　　　分　　　【開演】　　　　時　　　分　　　【終演】　　　　時　　　分　　　【人員】　　　　人</v>
      </c>
      <c r="F17" s="267"/>
      <c r="G17" s="267"/>
      <c r="H17" s="267"/>
      <c r="I17" s="267"/>
      <c r="J17" s="267"/>
      <c r="K17" s="267"/>
      <c r="L17" s="267"/>
      <c r="M17" s="267"/>
      <c r="N17" s="267"/>
      <c r="O17" s="268"/>
      <c r="P17" s="89"/>
      <c r="Q17" s="16" t="s">
        <v>156</v>
      </c>
      <c r="R17" s="181"/>
      <c r="S17" s="66"/>
      <c r="T17" s="181"/>
      <c r="U17" s="114"/>
      <c r="AD17" s="52" t="s">
        <v>170</v>
      </c>
      <c r="AE17" s="15" t="s">
        <v>167</v>
      </c>
    </row>
    <row r="18" spans="2:31" ht="18" customHeight="1" thickBot="1">
      <c r="B18" s="245" t="s">
        <v>61</v>
      </c>
      <c r="C18" s="260"/>
      <c r="D18" s="269" t="str">
        <f>IF(R18="無","■","□")&amp;" 無　 　"&amp;IF(R18="有","■","□")&amp;" 有"</f>
        <v>□ 無　 　□ 有</v>
      </c>
      <c r="E18" s="270"/>
      <c r="F18" s="271"/>
      <c r="G18" s="272" t="s">
        <v>62</v>
      </c>
      <c r="H18" s="273"/>
      <c r="I18" s="273"/>
      <c r="J18" s="274"/>
      <c r="K18" s="275" t="str">
        <f>S18&amp;"　　"&amp;IF(T18="","　　　　　",TEXT(T18,"[dbnum3]#,##0"))&amp;"　円　・　"&amp;U18&amp;"　　"&amp;IF(V18="","　　　　　",TEXT(V18,"[dbnum3]#,##0"))&amp;"　円"</f>
        <v>大人　　　　　　　　円　・　小人　　　　　　　　円</v>
      </c>
      <c r="L18" s="275"/>
      <c r="M18" s="275"/>
      <c r="N18" s="275"/>
      <c r="O18" s="276"/>
      <c r="P18" s="88"/>
      <c r="Q18" s="16" t="s">
        <v>62</v>
      </c>
      <c r="R18" s="219"/>
      <c r="S18" s="220" t="s">
        <v>245</v>
      </c>
      <c r="T18" s="216"/>
      <c r="U18" s="218" t="s">
        <v>246</v>
      </c>
      <c r="V18" s="216"/>
      <c r="AD18" s="52" t="s">
        <v>171</v>
      </c>
      <c r="AE18" s="15" t="s">
        <v>173</v>
      </c>
    </row>
    <row r="19" spans="2:31" ht="18" customHeight="1" thickBot="1">
      <c r="B19" s="285" t="s">
        <v>63</v>
      </c>
      <c r="C19" s="286"/>
      <c r="D19" s="269" t="str">
        <f>IF(R19="無","■","□")&amp;" 無　 　"&amp;IF(R19="有","■","□")&amp;" 有"</f>
        <v>□ 無　 　□ 有</v>
      </c>
      <c r="E19" s="270"/>
      <c r="F19" s="271"/>
      <c r="G19" s="287" t="str">
        <f>IF(S19="物品等の販売","■","□")&amp;"物品等の販売　　"&amp;IF(S19="広告類の掲示等","■","□")&amp;"広告類の掲示等　　"&amp;IF(S19="その他","■","□")&amp;"その他（　"&amp;IF(U19="","                     　　　",U19)&amp;"　）"</f>
        <v>□物品等の販売　　□広告類の掲示等　　□その他（　                     　　　　）</v>
      </c>
      <c r="H19" s="288"/>
      <c r="I19" s="288"/>
      <c r="J19" s="288"/>
      <c r="K19" s="288"/>
      <c r="L19" s="288"/>
      <c r="M19" s="288"/>
      <c r="N19" s="288"/>
      <c r="O19" s="289"/>
      <c r="P19" s="90"/>
      <c r="Q19" s="81" t="s">
        <v>186</v>
      </c>
      <c r="R19" s="221"/>
      <c r="S19" s="217"/>
      <c r="T19" s="215" t="s">
        <v>192</v>
      </c>
      <c r="U19" s="408"/>
      <c r="V19" s="409"/>
      <c r="W19" s="111"/>
      <c r="AD19" s="52" t="s">
        <v>172</v>
      </c>
      <c r="AE19" s="15" t="s">
        <v>168</v>
      </c>
    </row>
    <row r="20" spans="2:31" ht="33" customHeight="1" thickBot="1">
      <c r="B20" s="245" t="s">
        <v>64</v>
      </c>
      <c r="C20" s="260"/>
      <c r="D20" s="272" t="s">
        <v>65</v>
      </c>
      <c r="E20" s="273"/>
      <c r="F20" s="294"/>
      <c r="G20" s="272" t="s">
        <v>6</v>
      </c>
      <c r="H20" s="273"/>
      <c r="I20" s="273"/>
      <c r="J20" s="294"/>
      <c r="K20" s="21" t="s">
        <v>66</v>
      </c>
      <c r="L20" s="21" t="s">
        <v>8</v>
      </c>
      <c r="M20" s="21" t="s">
        <v>67</v>
      </c>
      <c r="N20" s="21" t="s">
        <v>68</v>
      </c>
      <c r="O20" s="22" t="s">
        <v>0</v>
      </c>
      <c r="P20" s="88"/>
      <c r="S20" s="212" t="s">
        <v>243</v>
      </c>
      <c r="T20" s="212" t="s">
        <v>244</v>
      </c>
      <c r="U20" s="106" t="s">
        <v>191</v>
      </c>
      <c r="V20" s="183" t="s">
        <v>183</v>
      </c>
      <c r="W20" s="110" t="s">
        <v>184</v>
      </c>
    </row>
    <row r="21" spans="2:31" ht="18" customHeight="1" thickBot="1">
      <c r="B21" s="292"/>
      <c r="C21" s="293"/>
      <c r="D21" s="410" t="s">
        <v>9</v>
      </c>
      <c r="E21" s="411"/>
      <c r="F21" s="115" t="str">
        <f>IF(V21="舞台のみ","(舞台)","")</f>
        <v/>
      </c>
      <c r="G21" s="345" t="str">
        <f>IF(S21="","：　　　～　　　：",TEXT(S21,"h:mm")&amp;"　～　"&amp;TEXT(T21,"h:mm"))</f>
        <v>：　　　～　　　：</v>
      </c>
      <c r="H21" s="346"/>
      <c r="I21" s="346"/>
      <c r="J21" s="347"/>
      <c r="K21" s="71" t="str">
        <f>IF(U21="","",U21)</f>
        <v/>
      </c>
      <c r="L21" s="71" t="str">
        <f>IF(SUM(S21:T21)=0,"",ROUNDUP((T21-S21)*24,0))</f>
        <v/>
      </c>
      <c r="M21" s="61" t="str">
        <f>IF(L21="","",INDEX(使用料一覧表!$C$7:$H$17,MATCH(D21&amp;V21,使用料一覧表!$J$7:$J$17,0),MATCH($S$11&amp;IF(OR(AND(S21&lt;9/24,T21&lt;=9/24),AND(S21&gt;=21/24,T21&gt;21/24)),"時間外",""),使用料一覧表!$C$18:$H$18,0)))</f>
        <v/>
      </c>
      <c r="N21" s="56" t="str">
        <f>IF(L21="","",IF($W$21="有",INDEX(使用料一覧表!$C$7:$H$17,MATCH(D21&amp;V21,使用料一覧表!$J$7:$J$17,0),MATCH($S$11&amp;$W$20,使用料一覧表!$C$18:$H$18,0)),""))</f>
        <v/>
      </c>
      <c r="O21" s="75" t="str">
        <f>IF(M21="","",M21*L21+IF(N21="",0,(N21*L21)))</f>
        <v/>
      </c>
      <c r="P21" s="91"/>
      <c r="Q21" s="131" t="s">
        <v>9</v>
      </c>
      <c r="R21" s="64" t="s">
        <v>6</v>
      </c>
      <c r="S21" s="196"/>
      <c r="T21" s="185"/>
      <c r="U21" s="186"/>
      <c r="V21" s="187"/>
      <c r="W21" s="132" t="str">
        <f>IF(OR(X21=7,X21=8,X21=9,X21=12,X21=1,X21=2,X21=3),"有","")</f>
        <v/>
      </c>
      <c r="X21" s="126" t="str">
        <f>IF(S13="","",MONTH(S13))</f>
        <v/>
      </c>
    </row>
    <row r="22" spans="2:31" ht="18" customHeight="1">
      <c r="B22" s="292"/>
      <c r="C22" s="293"/>
      <c r="D22" s="318" t="s">
        <v>10</v>
      </c>
      <c r="E22" s="319" t="s">
        <v>21</v>
      </c>
      <c r="F22" s="320"/>
      <c r="G22" s="321" t="str">
        <f t="shared" ref="G22" si="0">IF(LEFT(S22,1)="有","■使用有","□使用有")</f>
        <v>□使用有</v>
      </c>
      <c r="H22" s="322"/>
      <c r="I22" s="322" t="str">
        <f t="shared" ref="I22" si="1">IF(S22="無","■使用無","□使用無")</f>
        <v>□使用無</v>
      </c>
      <c r="J22" s="325"/>
      <c r="K22" s="72"/>
      <c r="L22" s="72"/>
      <c r="M22" s="62">
        <v>1520</v>
      </c>
      <c r="N22" s="57"/>
      <c r="O22" s="76" t="str">
        <f t="shared" ref="O22" si="2">IF(LEFT(S22,1)="有",M22,"")</f>
        <v/>
      </c>
      <c r="P22" s="91"/>
      <c r="Q22" s="131"/>
      <c r="R22" s="188" t="s">
        <v>145</v>
      </c>
      <c r="S22" s="197"/>
      <c r="U22" s="184"/>
    </row>
    <row r="23" spans="2:31" ht="18" customHeight="1">
      <c r="B23" s="292"/>
      <c r="C23" s="293"/>
      <c r="D23" s="237"/>
      <c r="E23" s="319" t="s">
        <v>12</v>
      </c>
      <c r="F23" s="320"/>
      <c r="G23" s="321" t="str">
        <f>IF(LEFT(S23,1)="有","■使用有","□使用有")</f>
        <v>□使用有</v>
      </c>
      <c r="H23" s="322"/>
      <c r="I23" s="322" t="str">
        <f>IF(S23="無","■使用無","□使用無")</f>
        <v>□使用無</v>
      </c>
      <c r="J23" s="325"/>
      <c r="K23" s="72"/>
      <c r="L23" s="72"/>
      <c r="M23" s="62">
        <f>IF(OR(S23=0,S23="無"),0,VLOOKUP($S$23,$Z$12:$AA$14,2,FALSE))</f>
        <v>0</v>
      </c>
      <c r="N23" s="57"/>
      <c r="O23" s="76" t="str">
        <f>IF(LEFT(S23,1)="有",M23,"")</f>
        <v/>
      </c>
      <c r="P23" s="91"/>
      <c r="Q23" s="131"/>
      <c r="R23" s="189" t="s">
        <v>146</v>
      </c>
      <c r="S23" s="191"/>
      <c r="U23" s="129"/>
    </row>
    <row r="24" spans="2:31" ht="18" customHeight="1">
      <c r="B24" s="292"/>
      <c r="C24" s="293"/>
      <c r="D24" s="237"/>
      <c r="E24" s="319" t="s">
        <v>22</v>
      </c>
      <c r="F24" s="320"/>
      <c r="G24" s="321" t="str">
        <f t="shared" ref="G24:G25" si="3">IF(LEFT(S24,1)="有","■使用有","□使用有")</f>
        <v>□使用有</v>
      </c>
      <c r="H24" s="322"/>
      <c r="I24" s="322" t="str">
        <f t="shared" ref="I24:I25" si="4">IF(S24="無","■使用無","□使用無")</f>
        <v>□使用無</v>
      </c>
      <c r="J24" s="325"/>
      <c r="K24" s="72"/>
      <c r="L24" s="72"/>
      <c r="M24" s="62">
        <v>1290</v>
      </c>
      <c r="N24" s="57"/>
      <c r="O24" s="76" t="str">
        <f t="shared" ref="O24:O25" si="5">IF(LEFT(S24,1)="有",M24,"")</f>
        <v/>
      </c>
      <c r="P24" s="91"/>
      <c r="Q24" s="131"/>
      <c r="R24" s="189" t="s">
        <v>147</v>
      </c>
      <c r="S24" s="191"/>
      <c r="U24" s="129"/>
    </row>
    <row r="25" spans="2:31" ht="18" customHeight="1" thickBot="1">
      <c r="B25" s="292"/>
      <c r="C25" s="293"/>
      <c r="D25" s="272"/>
      <c r="E25" s="329" t="s">
        <v>23</v>
      </c>
      <c r="F25" s="330"/>
      <c r="G25" s="318" t="str">
        <f t="shared" si="3"/>
        <v>□使用有</v>
      </c>
      <c r="H25" s="331"/>
      <c r="I25" s="331" t="str">
        <f t="shared" si="4"/>
        <v>□使用無</v>
      </c>
      <c r="J25" s="332"/>
      <c r="K25" s="73"/>
      <c r="L25" s="73"/>
      <c r="M25" s="63">
        <v>4300</v>
      </c>
      <c r="N25" s="58"/>
      <c r="O25" s="77" t="str">
        <f t="shared" si="5"/>
        <v/>
      </c>
      <c r="P25" s="91"/>
      <c r="Q25" s="131"/>
      <c r="R25" s="190" t="s">
        <v>148</v>
      </c>
      <c r="S25" s="192"/>
      <c r="U25" s="193"/>
    </row>
    <row r="26" spans="2:31" ht="18" customHeight="1" thickBot="1">
      <c r="B26" s="292"/>
      <c r="C26" s="293"/>
      <c r="D26" s="412" t="s">
        <v>11</v>
      </c>
      <c r="E26" s="413"/>
      <c r="F26" s="414"/>
      <c r="G26" s="345" t="str">
        <f>IF(S26="","：　　　～　　　：",TEXT(S26,"h:mm")&amp;"　～　"&amp;TEXT(T26,"h:mm"))</f>
        <v>：　　　～　　　：</v>
      </c>
      <c r="H26" s="346"/>
      <c r="I26" s="346"/>
      <c r="J26" s="347"/>
      <c r="K26" s="71" t="str">
        <f>IF(U26="","",U26)</f>
        <v/>
      </c>
      <c r="L26" s="71" t="str">
        <f>IF(SUM(S26:T26)=0,"",ROUNDUP((T26-S26)*24,0))</f>
        <v/>
      </c>
      <c r="M26" s="61" t="str">
        <f>IF(L26="","",INDEX(使用料一覧表!$C$7:$H$17,MATCH(D26,使用料一覧表!$J$7:$J$17,0),MATCH($S$11&amp;IF(OR(AND(S26&lt;9/24,T26&lt;=9/24),AND(S26&gt;=21/24,T26&gt;21/24)),"時間外",""),使用料一覧表!$C$18:$H$18,0)))</f>
        <v/>
      </c>
      <c r="N26" s="55" t="str">
        <f>IF(L26="","",IF($W$21="有",INDEX(使用料一覧表!$C$7:$H$17,MATCH(D26,使用料一覧表!$J$7:$J$17,0),MATCH($S$11&amp;$W$20,使用料一覧表!$C$18:$H$18,0)),""))</f>
        <v/>
      </c>
      <c r="O26" s="75" t="str">
        <f>IF(M26="","",M26*L26+IF(N26="",0,(N26*L26)))</f>
        <v/>
      </c>
      <c r="P26" s="91"/>
      <c r="Q26" s="131" t="s">
        <v>11</v>
      </c>
      <c r="R26" s="64" t="s">
        <v>6</v>
      </c>
      <c r="S26" s="199"/>
      <c r="T26" s="185"/>
      <c r="U26" s="194"/>
      <c r="V26" s="15" t="s">
        <v>197</v>
      </c>
    </row>
    <row r="27" spans="2:31" ht="18" customHeight="1">
      <c r="B27" s="292"/>
      <c r="C27" s="293"/>
      <c r="D27" s="318" t="s">
        <v>10</v>
      </c>
      <c r="E27" s="319" t="s">
        <v>71</v>
      </c>
      <c r="F27" s="320"/>
      <c r="G27" s="321" t="str">
        <f t="shared" ref="G27:G28" si="6">IF(LEFT(S27,1)="有","■使用有","□使用有")</f>
        <v>□使用有</v>
      </c>
      <c r="H27" s="322"/>
      <c r="I27" s="322" t="str">
        <f t="shared" ref="I27:I28" si="7">IF(S27="無","■使用無","□使用無")</f>
        <v>□使用無</v>
      </c>
      <c r="J27" s="325"/>
      <c r="K27" s="72"/>
      <c r="L27" s="72"/>
      <c r="M27" s="62">
        <v>440</v>
      </c>
      <c r="N27" s="57"/>
      <c r="O27" s="76" t="str">
        <f t="shared" ref="O27:O28" si="8">IF(LEFT(S27,1)="有",M27,"")</f>
        <v/>
      </c>
      <c r="P27" s="91"/>
      <c r="Q27" s="131"/>
      <c r="R27" s="188" t="s">
        <v>146</v>
      </c>
      <c r="S27" s="198"/>
      <c r="U27" s="184"/>
    </row>
    <row r="28" spans="2:31" ht="18" customHeight="1" thickBot="1">
      <c r="B28" s="292"/>
      <c r="C28" s="293"/>
      <c r="D28" s="272"/>
      <c r="E28" s="329" t="s">
        <v>72</v>
      </c>
      <c r="F28" s="330"/>
      <c r="G28" s="318" t="str">
        <f t="shared" si="6"/>
        <v>□使用有</v>
      </c>
      <c r="H28" s="331"/>
      <c r="I28" s="331" t="str">
        <f t="shared" si="7"/>
        <v>□使用無</v>
      </c>
      <c r="J28" s="332"/>
      <c r="K28" s="73"/>
      <c r="L28" s="73"/>
      <c r="M28" s="63">
        <v>300</v>
      </c>
      <c r="N28" s="58"/>
      <c r="O28" s="77" t="str">
        <f t="shared" si="8"/>
        <v/>
      </c>
      <c r="P28" s="91"/>
      <c r="Q28" s="131"/>
      <c r="R28" s="190" t="s">
        <v>150</v>
      </c>
      <c r="S28" s="192"/>
      <c r="U28" s="130"/>
    </row>
    <row r="29" spans="2:31" ht="18" customHeight="1" thickBot="1">
      <c r="B29" s="292"/>
      <c r="C29" s="293"/>
      <c r="D29" s="412" t="s">
        <v>14</v>
      </c>
      <c r="E29" s="413"/>
      <c r="F29" s="414"/>
      <c r="G29" s="345" t="str">
        <f>IF(S29="","：　　　～　　　：",TEXT(S29,"h:mm")&amp;"　～　"&amp;TEXT(T29,"h:mm"))</f>
        <v>：　　　～　　　：</v>
      </c>
      <c r="H29" s="346"/>
      <c r="I29" s="346"/>
      <c r="J29" s="347"/>
      <c r="K29" s="71" t="str">
        <f>IF(U29="","",U29)</f>
        <v/>
      </c>
      <c r="L29" s="71" t="str">
        <f>IF(SUM(S29:T29)=0,"",ROUNDUP((T29-S29)*24,0))</f>
        <v/>
      </c>
      <c r="M29" s="55" t="str">
        <f>IF(L29="","",INDEX(使用料一覧表!$C$7:$H$17,MATCH(D29,使用料一覧表!$J$7:$J$17,0),MATCH($S$11&amp;IF(OR(AND(S29&lt;9/24,T29&lt;=9/24),AND(S29&gt;=21/24,T29&gt;21/24)),"時間外",""),使用料一覧表!$C$18:$H$18,0)))</f>
        <v/>
      </c>
      <c r="N29" s="55" t="str">
        <f>IF(L29="","",IF($W$21="有",INDEX(使用料一覧表!$C$7:$H$17,MATCH(D29,使用料一覧表!$J$7:$J$17,0),MATCH($S$11&amp;$W$20,使用料一覧表!$C$18:$H$18,0)),""))</f>
        <v/>
      </c>
      <c r="O29" s="75" t="str">
        <f>IF(M29="","",M29*L29+IF(N29="",0,(N29*L29)))</f>
        <v/>
      </c>
      <c r="P29" s="91"/>
      <c r="Q29" s="131" t="s">
        <v>14</v>
      </c>
      <c r="R29" s="52" t="s">
        <v>6</v>
      </c>
      <c r="S29" s="199"/>
      <c r="T29" s="185"/>
      <c r="U29" s="194"/>
      <c r="V29" s="15" t="s">
        <v>197</v>
      </c>
    </row>
    <row r="30" spans="2:31" ht="18" customHeight="1">
      <c r="B30" s="292"/>
      <c r="C30" s="293"/>
      <c r="D30" s="318" t="s">
        <v>10</v>
      </c>
      <c r="E30" s="319" t="s">
        <v>71</v>
      </c>
      <c r="F30" s="320"/>
      <c r="G30" s="321" t="str">
        <f t="shared" ref="G30:G31" si="9">IF(LEFT(S30,1)="有","■使用有","□使用有")</f>
        <v>□使用有</v>
      </c>
      <c r="H30" s="322"/>
      <c r="I30" s="322" t="str">
        <f t="shared" ref="I30:I31" si="10">IF(S30="無","■使用無","□使用無")</f>
        <v>□使用無</v>
      </c>
      <c r="J30" s="325"/>
      <c r="K30" s="72"/>
      <c r="L30" s="72"/>
      <c r="M30" s="62">
        <v>440</v>
      </c>
      <c r="N30" s="57"/>
      <c r="O30" s="76" t="str">
        <f t="shared" ref="O30:O31" si="11">IF(LEFT(S30,1)="有",M30,"")</f>
        <v/>
      </c>
      <c r="P30" s="91"/>
      <c r="Q30" s="131"/>
      <c r="R30" s="97" t="s">
        <v>146</v>
      </c>
      <c r="S30" s="198"/>
      <c r="U30" s="184"/>
    </row>
    <row r="31" spans="2:31" ht="18" customHeight="1" thickBot="1">
      <c r="B31" s="292"/>
      <c r="C31" s="293"/>
      <c r="D31" s="272"/>
      <c r="E31" s="329" t="s">
        <v>73</v>
      </c>
      <c r="F31" s="330"/>
      <c r="G31" s="318" t="str">
        <f t="shared" si="9"/>
        <v>□使用有</v>
      </c>
      <c r="H31" s="331"/>
      <c r="I31" s="331" t="str">
        <f t="shared" si="10"/>
        <v>□使用無</v>
      </c>
      <c r="J31" s="332"/>
      <c r="K31" s="73"/>
      <c r="L31" s="73"/>
      <c r="M31" s="63">
        <v>400</v>
      </c>
      <c r="N31" s="58"/>
      <c r="O31" s="77" t="str">
        <f t="shared" si="11"/>
        <v/>
      </c>
      <c r="P31" s="91"/>
      <c r="Q31" s="131"/>
      <c r="R31" s="99" t="s">
        <v>149</v>
      </c>
      <c r="S31" s="209"/>
      <c r="U31" s="193"/>
    </row>
    <row r="32" spans="2:31" ht="18" customHeight="1" thickBot="1">
      <c r="B32" s="292"/>
      <c r="C32" s="293"/>
      <c r="D32" s="412" t="s">
        <v>15</v>
      </c>
      <c r="E32" s="413"/>
      <c r="F32" s="414"/>
      <c r="G32" s="345" t="str">
        <f>IF(S32="","：　　　～　　　：",TEXT(S32,"h:mm")&amp;"　～　"&amp;TEXT(T32,"h:mm"))</f>
        <v>：　　　～　　　：</v>
      </c>
      <c r="H32" s="346"/>
      <c r="I32" s="346"/>
      <c r="J32" s="347"/>
      <c r="K32" s="71" t="str">
        <f>IF(U32="","",U32)</f>
        <v/>
      </c>
      <c r="L32" s="71" t="str">
        <f>IF(SUM(S32:T32)=0,"",ROUNDUP((T32-S32)*24,0))</f>
        <v/>
      </c>
      <c r="M32" s="55" t="str">
        <f>IF(L32="","",INDEX(使用料一覧表!$C$7:$H$17,MATCH(D32,使用料一覧表!$J$7:$J$17,0),MATCH($S$11&amp;IF(OR(AND(S32&lt;9/24,T32&lt;=9/24),AND(S32&gt;=21/24,T32&gt;21/24)),"時間外",""),使用料一覧表!$C$18:$H$18,0)))</f>
        <v/>
      </c>
      <c r="N32" s="55" t="str">
        <f>IF(L32="","",IF($W$21="有",INDEX(使用料一覧表!$C$7:$H$17,MATCH(D32,使用料一覧表!$J$7:$J$17,0),MATCH($S$11&amp;$W$20,使用料一覧表!$C$18:$H$18,0)),""))</f>
        <v/>
      </c>
      <c r="O32" s="75" t="str">
        <f>IF(M32="","",M32*L32+IF(N32="",0,(N32*L32)))</f>
        <v/>
      </c>
      <c r="P32" s="91"/>
      <c r="Q32" s="131" t="s">
        <v>15</v>
      </c>
      <c r="R32" s="64" t="s">
        <v>6</v>
      </c>
      <c r="S32" s="199"/>
      <c r="T32" s="185"/>
      <c r="U32" s="194"/>
      <c r="V32" s="15" t="s">
        <v>197</v>
      </c>
    </row>
    <row r="33" spans="2:22" ht="18" customHeight="1" thickBot="1">
      <c r="B33" s="292"/>
      <c r="C33" s="293"/>
      <c r="D33" s="23" t="s">
        <v>10</v>
      </c>
      <c r="E33" s="329" t="s">
        <v>22</v>
      </c>
      <c r="F33" s="330"/>
      <c r="G33" s="318" t="str">
        <f>IF(LEFT(S33,1)="有","■使用有","□使用有")</f>
        <v>□使用有</v>
      </c>
      <c r="H33" s="331"/>
      <c r="I33" s="331" t="str">
        <f t="shared" ref="I33" si="12">IF(S33="無","■使用無","□使用無")</f>
        <v>□使用無</v>
      </c>
      <c r="J33" s="332"/>
      <c r="K33" s="73"/>
      <c r="L33" s="73"/>
      <c r="M33" s="63">
        <v>250</v>
      </c>
      <c r="N33" s="58"/>
      <c r="O33" s="77" t="str">
        <f>IF(LEFT(S33,1)="有",M33,"")</f>
        <v/>
      </c>
      <c r="P33" s="91"/>
      <c r="Q33" s="131"/>
      <c r="R33" s="64" t="s">
        <v>147</v>
      </c>
      <c r="S33" s="211"/>
      <c r="U33" s="208"/>
    </row>
    <row r="34" spans="2:22" ht="18" customHeight="1">
      <c r="B34" s="292"/>
      <c r="C34" s="293"/>
      <c r="D34" s="415" t="s">
        <v>16</v>
      </c>
      <c r="E34" s="416"/>
      <c r="F34" s="417"/>
      <c r="G34" s="345" t="str">
        <f>IF(S34="","：　　　～　　　：",TEXT(S34,"h:mm")&amp;"　～　"&amp;TEXT(T34,"h:mm"))</f>
        <v>：　　　～　　　：</v>
      </c>
      <c r="H34" s="346"/>
      <c r="I34" s="346"/>
      <c r="J34" s="347"/>
      <c r="K34" s="71" t="str">
        <f t="shared" ref="K34:K36" si="13">IF(U34="","",U34)</f>
        <v/>
      </c>
      <c r="L34" s="71" t="str">
        <f>IF(SUM(S34:T34)=0,"",ROUNDUP((T34-S34)*24,0))</f>
        <v/>
      </c>
      <c r="M34" s="55" t="str">
        <f>IF(L34="","",INDEX(使用料一覧表!$C$7:$H$17,MATCH(D34,使用料一覧表!$J$7:$J$17,0),MATCH($S$11&amp;IF(OR(AND(S34&lt;9/24,T34&lt;=9/24),AND(S34&gt;=21/24,T34&gt;21/24)),"時間外",""),使用料一覧表!$C$18:$H$18,0)))</f>
        <v/>
      </c>
      <c r="N34" s="55" t="str">
        <f>IF(L34="","",IF($W$21="有",INDEX(使用料一覧表!$C$7:$H$17,MATCH(D34,使用料一覧表!$J$7:$J$17,0),MATCH($S$11&amp;$W$20,使用料一覧表!$C$18:$H$18,0)),""))</f>
        <v/>
      </c>
      <c r="O34" s="75" t="str">
        <f>IF(M34="","",M34*L34+IF(N34="",0,(N34*L34)))</f>
        <v/>
      </c>
      <c r="P34" s="91"/>
      <c r="Q34" s="131" t="s">
        <v>16</v>
      </c>
      <c r="R34" s="64" t="s">
        <v>6</v>
      </c>
      <c r="S34" s="210"/>
      <c r="T34" s="200"/>
      <c r="U34" s="201"/>
      <c r="V34" s="15" t="s">
        <v>197</v>
      </c>
    </row>
    <row r="35" spans="2:22" ht="18" customHeight="1">
      <c r="B35" s="292"/>
      <c r="C35" s="293"/>
      <c r="D35" s="415" t="s">
        <v>17</v>
      </c>
      <c r="E35" s="416"/>
      <c r="F35" s="417"/>
      <c r="G35" s="345" t="str">
        <f>IF(S35="","：　　　～　　　：",TEXT(S35,"h:mm")&amp;"　～　"&amp;TEXT(T35,"h:mm"))</f>
        <v>：　　　～　　　：</v>
      </c>
      <c r="H35" s="346"/>
      <c r="I35" s="346"/>
      <c r="J35" s="347"/>
      <c r="K35" s="74" t="str">
        <f t="shared" si="13"/>
        <v/>
      </c>
      <c r="L35" s="71" t="str">
        <f>IF(SUM(S35:T35)=0,"",ROUNDUP((T35-S35)*24,0))</f>
        <v/>
      </c>
      <c r="M35" s="55" t="str">
        <f>IF(L35="","",INDEX(使用料一覧表!$C$7:$H$17,MATCH(D35,使用料一覧表!$J$7:$J$17,0),MATCH($S$11&amp;IF(OR(AND(S35&lt;9/24,T35&lt;=9/24),AND(S35&gt;=21/24,T35&gt;21/24)),"時間外",""),使用料一覧表!$C$18:$H$18,0)))</f>
        <v/>
      </c>
      <c r="N35" s="59"/>
      <c r="O35" s="78" t="str">
        <f>IF(M35="","",M35*L35)</f>
        <v/>
      </c>
      <c r="P35" s="91"/>
      <c r="Q35" s="131" t="s">
        <v>17</v>
      </c>
      <c r="R35" s="64" t="s">
        <v>6</v>
      </c>
      <c r="S35" s="202"/>
      <c r="T35" s="203"/>
      <c r="U35" s="204"/>
      <c r="V35" s="15" t="s">
        <v>197</v>
      </c>
    </row>
    <row r="36" spans="2:22" ht="18" customHeight="1" thickBot="1">
      <c r="B36" s="292"/>
      <c r="C36" s="293"/>
      <c r="D36" s="415" t="s">
        <v>18</v>
      </c>
      <c r="E36" s="416"/>
      <c r="F36" s="417"/>
      <c r="G36" s="345" t="str">
        <f>IF(S36="","：　　　～　　　：",TEXT(S36,"h:mm")&amp;"　～　"&amp;TEXT(T36,"h:mm"))</f>
        <v>：　　　～　　　：</v>
      </c>
      <c r="H36" s="346"/>
      <c r="I36" s="346"/>
      <c r="J36" s="347"/>
      <c r="K36" s="74" t="str">
        <f t="shared" si="13"/>
        <v/>
      </c>
      <c r="L36" s="71" t="str">
        <f>IF(SUM(S36:T36)=0,"",ROUNDUP((T36-S36)*24,0))</f>
        <v/>
      </c>
      <c r="M36" s="55" t="str">
        <f>IF(L36="","",INDEX(使用料一覧表!$C$7:$H$17,MATCH(D36,使用料一覧表!$J$7:$J$17,0),MATCH($S$11&amp;IF(OR(AND(S36&lt;9/24,T36&lt;=9/24),AND(S36&gt;=21/24,T36&gt;21/24)),"時間外",""),使用料一覧表!$C$18:$H$18,0)))</f>
        <v/>
      </c>
      <c r="N36" s="59"/>
      <c r="O36" s="78" t="str">
        <f t="shared" ref="O36" si="14">IF(M36="","",M36*L36)</f>
        <v/>
      </c>
      <c r="P36" s="91"/>
      <c r="Q36" s="131" t="s">
        <v>18</v>
      </c>
      <c r="R36" s="195" t="s">
        <v>6</v>
      </c>
      <c r="S36" s="205"/>
      <c r="T36" s="206"/>
      <c r="U36" s="207"/>
      <c r="V36" s="15" t="s">
        <v>197</v>
      </c>
    </row>
    <row r="37" spans="2:22" ht="18" customHeight="1">
      <c r="B37" s="292"/>
      <c r="C37" s="293"/>
      <c r="D37" s="342"/>
      <c r="E37" s="343"/>
      <c r="F37" s="344"/>
      <c r="G37" s="345" t="s">
        <v>70</v>
      </c>
      <c r="H37" s="346"/>
      <c r="I37" s="346"/>
      <c r="J37" s="347"/>
      <c r="K37" s="74"/>
      <c r="L37" s="74"/>
      <c r="M37" s="60"/>
      <c r="N37" s="60"/>
      <c r="O37" s="78"/>
      <c r="P37" s="91"/>
      <c r="R37" s="52" t="s">
        <v>0</v>
      </c>
      <c r="S37" s="52" t="s">
        <v>151</v>
      </c>
      <c r="T37" s="52" t="s">
        <v>152</v>
      </c>
      <c r="U37" s="52" t="s">
        <v>185</v>
      </c>
      <c r="V37" s="127" t="s">
        <v>195</v>
      </c>
    </row>
    <row r="38" spans="2:22" ht="18" customHeight="1">
      <c r="B38" s="245" t="s">
        <v>74</v>
      </c>
      <c r="C38" s="260"/>
      <c r="D38" s="348" t="str">
        <f>"【施設使用料】　　　"&amp;IF(R38=0,"　　　　",TEXT(R38,"#,##0"))&amp;"　円　・　【減免】条例施行規則 第６条 第"&amp;IF(S38="","　　",S38)&amp;"号　　"&amp;IF(T38=0,"　",T38*100)&amp;"　％　　　　小　計　　　"&amp;IF(R38=0,"　　　　",TEXT(U38,"#,##0"))&amp;"　円"</f>
        <v>【施設使用料】　　　　　　　　円　・　【減免】条例施行規則 第６条 第　　号　　　　％　　　　小　計　　　　　　　　円</v>
      </c>
      <c r="E38" s="349" t="str">
        <f t="shared" ref="E38" si="15">"【設備使用料】　　　"&amp;IF(S38=0,"　　　　",TEXT(S38,"#,##0"))&amp;"　円　・　【減免】条例施行規則 第６条 第"&amp;IF(T38="","　",T38)&amp;"号　　"&amp;IF(U38="","　",U38*100)&amp;"　％　　　　　小　計　　　"&amp;IF(S38=0,"　　　　",TEXT(V38,"#,##0"))&amp;"　円"</f>
        <v>【設備使用料】　　　　　　　　円　・　【減免】条例施行規則 第６条 第　号　　0　％　　　　　小　計　　　　　　　　円</v>
      </c>
      <c r="F38" s="349" t="str">
        <f>"【設備使用料】　　　"&amp;IF(T38=0,"　　　　",TEXT(T38,"#,##0"))&amp;"　円　・　【減免】条例施行規則 第６条 第"&amp;IF(U38="","　",U38)&amp;"号　　"&amp;IF(V38="","　",V38*100)&amp;"　％　　　　　小　計　　　"&amp;IF(T38=0,"　　　　",TEXT(B90,"#,##0"))&amp;"　円"</f>
        <v>【設備使用料】　　　　　　　　円　・　【減免】条例施行規則 第６条 第0号　　　　％　　　　　小　計　　　　　　　　円</v>
      </c>
      <c r="G38" s="349" t="e">
        <f>"【設備使用料】　　　"&amp;IF(U38=0,"　　　　",TEXT(U38,"#,##0"))&amp;"　円　・　【減免】条例施行規則 第６条 第"&amp;IF(V38="","　",V38)&amp;"号　　"&amp;IF(B90="","　",B90*100)&amp;"　％　　　　　小　計　　　"&amp;IF(U38=0,"　　　　",TEXT(C90,"#,##0"))&amp;"　円"</f>
        <v>#VALUE!</v>
      </c>
      <c r="H38" s="349" t="str">
        <f>"【設備使用料】　　　"&amp;IF(V38=0,"　　　　",TEXT(V38,"#,##0"))&amp;"　円　・　【減免】条例施行規則 第６条 第"&amp;IF(B90="","　",B90)&amp;"号　　"&amp;IF(C90="","　",C90*100)&amp;"　％　　　　　小　計　　　"&amp;IF(V38=0,"　　　　",TEXT(D90,"#,##0"))&amp;"　円"</f>
        <v>【設備使用料】　　　　円　・　【減免】条例施行規則 第６条 第減免申請及び
合計使用料号　　　　％　　　　　小　計　　　【施設使用料】　　　　　　　　円　・　【減免】条例施行規則 第６条 第　　号　　　　％　　　　小　計　　　　　　　　円　円</v>
      </c>
      <c r="I38" s="349" t="e">
        <f t="shared" ref="I38:O38" si="16">"【設備使用料】　　　"&amp;IF(B90=0,"　　　　",TEXT(B90,"#,##0"))&amp;"　円　・　【減免】条例施行規則 第６条 第"&amp;IF(C90="","　",C90)&amp;"号　　"&amp;IF(D90="","　",D90*100)&amp;"　％　　　　　小　計　　　"&amp;IF(B90=0,"　　　　",TEXT(E90,"#,##0"))&amp;"　円"</f>
        <v>#VALUE!</v>
      </c>
      <c r="J38" s="349" t="str">
        <f t="shared" si="16"/>
        <v>【設備使用料】　　　　　　　　円　・　【減免】条例施行規則 第６条 第【施設使用料】　　　　　　　　円　・　【減免】条例施行規則 第６条 第　　号　　　　％　　　　小　計　　　　　　　　円号　　　　％　　　　　小　計　　　　　　　　円</v>
      </c>
      <c r="K38" s="349" t="str">
        <f t="shared" si="16"/>
        <v>【設備使用料】　　　【施設使用料】　　　　　　　　円　・　【減免】条例施行規則 第６条 第　　号　　　　％　　　　小　計　　　　　　　　円　円　・　【減免】条例施行規則 第６条 第　号　　　　％　　　　　小　計　　　0　円</v>
      </c>
      <c r="L38" s="349" t="str">
        <f t="shared" si="16"/>
        <v>【設備使用料】　　　　　　　　円　・　【減免】条例施行規則 第６条 第　号　　　　％　　　　　小　計　　　　　　　　円</v>
      </c>
      <c r="M38" s="349" t="str">
        <f t="shared" si="16"/>
        <v>【設備使用料】　　　　　　　　円　・　【減免】条例施行規則 第６条 第　号　　　　％　　　　　小　計　　　　　　　　円</v>
      </c>
      <c r="N38" s="349" t="str">
        <f t="shared" si="16"/>
        <v>【設備使用料】　　　　　　　　円　・　【減免】条例施行規則 第６条 第　号　　　　％　　　　　小　計　　　　　　　　円</v>
      </c>
      <c r="O38" s="350" t="str">
        <f t="shared" si="16"/>
        <v>【設備使用料】　　　　　　　　円　・　【減免】条例施行規則 第６条 第　号　　　　％　　　　　小　計　　　　　　　　円</v>
      </c>
      <c r="P38" s="43"/>
      <c r="Q38" s="16" t="s">
        <v>153</v>
      </c>
      <c r="R38" s="54">
        <f>SUM(O21,O26,O29,O32,O34:O37)</f>
        <v>0</v>
      </c>
      <c r="S38" s="45"/>
      <c r="T38" s="50"/>
      <c r="U38" s="51">
        <f>R38-ROUNDDOWN(R38*T38,-1)</f>
        <v>0</v>
      </c>
      <c r="V38" s="126" t="str">
        <f>IF(S38="","",VLOOKUP(S38,$AD$12:$AE$19,2,FALSE))</f>
        <v/>
      </c>
    </row>
    <row r="39" spans="2:22" ht="18" customHeight="1">
      <c r="B39" s="292"/>
      <c r="C39" s="293"/>
      <c r="D39" s="351" t="str">
        <f>"【設備使用料】　　　"&amp;IF(R39=0,"　　　　",TEXT(R39,"#,##0"))&amp;"　円　・　【減免】条例施行規則 第６条 第"&amp;IF(S39="","　　",S39)&amp;"号　　"&amp;IF(T39=0,"　",T39*100)&amp;"　％　　　　小　計　　　"&amp;IF(R39=0,"　　　　",TEXT(U39,"#,##0"))&amp;"　円"</f>
        <v>【設備使用料】　　　　　　　　円　・　【減免】条例施行規則 第６条 第　　号　　　　％　　　　小　計　　　　　　　　円</v>
      </c>
      <c r="E39" s="389"/>
      <c r="F39" s="389"/>
      <c r="G39" s="389"/>
      <c r="H39" s="389"/>
      <c r="I39" s="389"/>
      <c r="J39" s="389"/>
      <c r="K39" s="389"/>
      <c r="L39" s="389"/>
      <c r="M39" s="389"/>
      <c r="N39" s="389"/>
      <c r="O39" s="390"/>
      <c r="P39" s="43"/>
      <c r="Q39" s="16" t="s">
        <v>10</v>
      </c>
      <c r="R39" s="54">
        <f>SUM(O22:O25,O27:O28,O30:O31,O33)</f>
        <v>0</v>
      </c>
      <c r="S39" s="45" t="str">
        <f>IF(R39=0,"",IF(S11="町内者","4-⑤",""))</f>
        <v/>
      </c>
      <c r="T39" s="50">
        <f>IF(S39="4-⑤",1,0)</f>
        <v>0</v>
      </c>
      <c r="U39" s="51">
        <f>R39-ROUNDDOWN(R39*T39,-1)</f>
        <v>0</v>
      </c>
      <c r="V39" s="126" t="str">
        <f>IF(S39="","",VLOOKUP(S39,$AD$12:$AE$19,2,FALSE))</f>
        <v/>
      </c>
    </row>
    <row r="40" spans="2:22" ht="18" customHeight="1">
      <c r="B40" s="292"/>
      <c r="C40" s="293"/>
      <c r="D40" s="351" t="str">
        <f>"【減免事由】　　"&amp;IF(R40="","　　　　　　　　　　",R40)&amp;"　　　　　　　　　　　　　"</f>
        <v>【減免事由】　　　　　　　　　　　　　　　　　　　　　　　　　</v>
      </c>
      <c r="E40" s="352"/>
      <c r="F40" s="352"/>
      <c r="G40" s="352"/>
      <c r="H40" s="352"/>
      <c r="I40" s="352"/>
      <c r="J40" s="352"/>
      <c r="K40" s="352"/>
      <c r="L40" s="352"/>
      <c r="M40" s="353" t="str">
        <f>"合　　　計　　　　　"&amp;IF(R38=0,"　　　　　",TEXT(U40,"[dbnum3]#,##0"))&amp;"　円"</f>
        <v>合　　　計　　　　　　　　　　　円</v>
      </c>
      <c r="N40" s="353"/>
      <c r="O40" s="354"/>
      <c r="P40" s="86"/>
      <c r="Q40" s="16" t="s">
        <v>193</v>
      </c>
      <c r="R40" s="384"/>
      <c r="S40" s="384"/>
      <c r="T40" s="16" t="s">
        <v>154</v>
      </c>
      <c r="U40" s="51">
        <f>SUM(U38:U39)</f>
        <v>0</v>
      </c>
    </row>
    <row r="41" spans="2:22" ht="33" customHeight="1">
      <c r="B41" s="285" t="s">
        <v>75</v>
      </c>
      <c r="C41" s="286"/>
      <c r="D41" s="365" t="str">
        <f>R41&amp;""</f>
        <v/>
      </c>
      <c r="E41" s="366"/>
      <c r="F41" s="366"/>
      <c r="G41" s="366"/>
      <c r="H41" s="366"/>
      <c r="I41" s="366"/>
      <c r="J41" s="367"/>
      <c r="K41" s="368" t="s">
        <v>76</v>
      </c>
      <c r="L41" s="368"/>
      <c r="M41" s="369" t="s">
        <v>77</v>
      </c>
      <c r="N41" s="369"/>
      <c r="O41" s="369"/>
      <c r="P41" s="92"/>
      <c r="Q41" s="16" t="s">
        <v>75</v>
      </c>
      <c r="R41" s="381"/>
      <c r="S41" s="382"/>
      <c r="T41" s="382"/>
      <c r="U41" s="383"/>
    </row>
    <row r="42" spans="2:22" ht="14.25" customHeight="1">
      <c r="B42" s="24" t="s">
        <v>78</v>
      </c>
    </row>
    <row r="43" spans="2:22" ht="14.25" customHeight="1">
      <c r="B43" s="24" t="s">
        <v>79</v>
      </c>
    </row>
    <row r="44" spans="2:22" ht="14.25" customHeight="1">
      <c r="B44" s="24" t="s">
        <v>80</v>
      </c>
    </row>
    <row r="45" spans="2:22" ht="14.25" customHeight="1">
      <c r="B45" s="24" t="s">
        <v>81</v>
      </c>
    </row>
    <row r="46" spans="2:22" ht="7.5" customHeight="1" thickBot="1"/>
    <row r="47" spans="2:22" ht="14.25" customHeight="1" thickTop="1">
      <c r="D47" s="370" t="s">
        <v>82</v>
      </c>
      <c r="E47" s="373" t="s">
        <v>83</v>
      </c>
      <c r="F47" s="373"/>
      <c r="G47" s="374" t="s">
        <v>84</v>
      </c>
      <c r="H47" s="375"/>
      <c r="I47" s="374" t="s">
        <v>85</v>
      </c>
      <c r="J47" s="375"/>
      <c r="K47" s="374" t="s">
        <v>86</v>
      </c>
      <c r="L47" s="376"/>
      <c r="M47" s="376"/>
      <c r="N47" s="375"/>
      <c r="O47" s="25" t="s">
        <v>87</v>
      </c>
      <c r="P47" s="88"/>
    </row>
    <row r="48" spans="2:22" ht="21" customHeight="1">
      <c r="D48" s="371"/>
      <c r="E48" s="377"/>
      <c r="F48" s="377"/>
      <c r="G48" s="357"/>
      <c r="H48" s="358"/>
      <c r="I48" s="357"/>
      <c r="J48" s="358"/>
      <c r="K48" s="357"/>
      <c r="L48" s="361"/>
      <c r="M48" s="361"/>
      <c r="N48" s="358"/>
      <c r="O48" s="363"/>
      <c r="P48" s="17"/>
    </row>
    <row r="49" spans="2:16" ht="21" customHeight="1" thickBot="1">
      <c r="D49" s="372"/>
      <c r="E49" s="378"/>
      <c r="F49" s="378"/>
      <c r="G49" s="359"/>
      <c r="H49" s="360"/>
      <c r="I49" s="359"/>
      <c r="J49" s="360"/>
      <c r="K49" s="359"/>
      <c r="L49" s="362"/>
      <c r="M49" s="362"/>
      <c r="N49" s="360"/>
      <c r="O49" s="364"/>
      <c r="P49" s="17"/>
    </row>
    <row r="50" spans="2:16" ht="15" thickTop="1"/>
    <row r="51" spans="2:16" ht="20.25" customHeight="1"/>
    <row r="52" spans="2:16" ht="20.25" customHeight="1"/>
    <row r="53" spans="2:16" ht="18" customHeight="1">
      <c r="B53" s="14" t="s">
        <v>88</v>
      </c>
      <c r="K53" s="224" t="s">
        <v>7</v>
      </c>
      <c r="L53" s="225"/>
      <c r="M53" s="40" t="s">
        <v>132</v>
      </c>
      <c r="N53" s="41"/>
      <c r="O53" s="42" t="s">
        <v>133</v>
      </c>
    </row>
    <row r="54" spans="2:16" ht="31.5" customHeight="1">
      <c r="B54" s="226" t="s">
        <v>89</v>
      </c>
      <c r="C54" s="226"/>
      <c r="D54" s="226"/>
      <c r="E54" s="226"/>
      <c r="F54" s="226"/>
      <c r="G54" s="226"/>
      <c r="H54" s="226"/>
      <c r="I54" s="226"/>
      <c r="J54" s="226"/>
      <c r="K54" s="226"/>
      <c r="L54" s="226"/>
      <c r="M54" s="226"/>
      <c r="N54" s="226"/>
      <c r="O54" s="226"/>
      <c r="P54" s="83"/>
    </row>
    <row r="55" spans="2:16" ht="18.75" customHeight="1">
      <c r="K55" s="227" t="s">
        <v>90</v>
      </c>
      <c r="L55" s="227"/>
      <c r="M55" s="227"/>
      <c r="N55" s="227"/>
      <c r="O55" s="227"/>
      <c r="P55" s="17"/>
    </row>
    <row r="56" spans="2:16" ht="18.75" customHeight="1">
      <c r="B56" s="14"/>
    </row>
    <row r="57" spans="2:16" ht="12.75" customHeight="1">
      <c r="B57" s="14"/>
      <c r="F57" s="228" t="s">
        <v>51</v>
      </c>
      <c r="G57" s="228"/>
      <c r="H57" s="18" t="str">
        <f>H5</f>
        <v>（　〒      －       　）</v>
      </c>
    </row>
    <row r="58" spans="2:16" ht="23.25" customHeight="1">
      <c r="F58" s="228"/>
      <c r="G58" s="228"/>
      <c r="H58" s="101" t="s">
        <v>188</v>
      </c>
      <c r="I58" s="229" t="str">
        <f>I6&amp;""</f>
        <v/>
      </c>
      <c r="J58" s="229"/>
      <c r="K58" s="229"/>
      <c r="L58" s="229"/>
      <c r="M58" s="229"/>
      <c r="N58" s="229"/>
      <c r="O58" s="229"/>
    </row>
    <row r="59" spans="2:16" ht="23.25" customHeight="1">
      <c r="F59" s="228"/>
      <c r="G59" s="228"/>
      <c r="H59" s="101" t="s">
        <v>187</v>
      </c>
      <c r="I59" s="231" t="str">
        <f>I7&amp;""</f>
        <v/>
      </c>
      <c r="J59" s="231"/>
      <c r="K59" s="231"/>
      <c r="L59" s="231"/>
      <c r="M59" s="231"/>
      <c r="N59" s="231"/>
      <c r="O59" s="15" t="s">
        <v>131</v>
      </c>
    </row>
    <row r="60" spans="2:16" ht="12.75" customHeight="1">
      <c r="F60" s="228"/>
      <c r="G60" s="228"/>
      <c r="H60" s="232" t="s">
        <v>134</v>
      </c>
      <c r="I60" s="379" t="str">
        <f>I8&amp;""</f>
        <v>　　　　(　　　)</v>
      </c>
      <c r="J60" s="379"/>
      <c r="K60" s="379"/>
      <c r="L60" s="379"/>
      <c r="M60" s="252" t="s">
        <v>157</v>
      </c>
      <c r="N60" s="253" t="str">
        <f>N8&amp;""</f>
        <v/>
      </c>
      <c r="O60" s="253"/>
      <c r="P60" s="84"/>
    </row>
    <row r="61" spans="2:16" ht="12.75" customHeight="1">
      <c r="F61" s="16"/>
      <c r="G61" s="16"/>
      <c r="H61" s="232"/>
      <c r="I61" s="379"/>
      <c r="J61" s="379"/>
      <c r="K61" s="379"/>
      <c r="L61" s="379"/>
      <c r="M61" s="252"/>
      <c r="N61" s="253" t="str">
        <f>N9&amp;""</f>
        <v>　　　(　　　　)</v>
      </c>
      <c r="O61" s="253"/>
      <c r="P61" s="84"/>
    </row>
    <row r="62" spans="2:16" ht="18.75" customHeight="1">
      <c r="B62" s="14" t="str">
        <f>"　受付番号第 "&amp;IF(N1="","　　　",N1)&amp;" 号の新地町文化交流センター使用許可申請については、使用に関する許可条件及び使用上の"</f>
        <v>　受付番号第 　　　 号の新地町文化交流センター使用許可申請については、使用に関する許可条件及び使用上の</v>
      </c>
    </row>
    <row r="63" spans="2:16" ht="18.75" customHeight="1">
      <c r="B63" s="14" t="s">
        <v>91</v>
      </c>
    </row>
    <row r="64" spans="2:16" ht="16" customHeight="1">
      <c r="B64" s="235" t="s">
        <v>54</v>
      </c>
      <c r="C64" s="236"/>
      <c r="D64" s="277" t="str">
        <f>D12&amp;""</f>
        <v/>
      </c>
      <c r="E64" s="278"/>
      <c r="F64" s="278"/>
      <c r="G64" s="278"/>
      <c r="H64" s="278"/>
      <c r="I64" s="278"/>
      <c r="J64" s="278"/>
      <c r="K64" s="278"/>
      <c r="L64" s="279"/>
      <c r="M64" s="245" t="s">
        <v>55</v>
      </c>
      <c r="N64" s="283"/>
      <c r="O64" s="36" t="str">
        <f>O12</f>
        <v>□町内者</v>
      </c>
      <c r="P64" s="87"/>
    </row>
    <row r="65" spans="2:16" ht="16" customHeight="1">
      <c r="B65" s="237"/>
      <c r="C65" s="238"/>
      <c r="D65" s="280"/>
      <c r="E65" s="281"/>
      <c r="F65" s="281"/>
      <c r="G65" s="281"/>
      <c r="H65" s="281"/>
      <c r="I65" s="281"/>
      <c r="J65" s="281"/>
      <c r="K65" s="281"/>
      <c r="L65" s="282"/>
      <c r="M65" s="261"/>
      <c r="N65" s="284"/>
      <c r="O65" s="37" t="str">
        <f>O13</f>
        <v>□町外者</v>
      </c>
      <c r="P65" s="87"/>
    </row>
    <row r="66" spans="2:16" ht="18" customHeight="1">
      <c r="B66" s="235" t="s">
        <v>56</v>
      </c>
      <c r="C66" s="236"/>
      <c r="D66" s="239" t="str">
        <f>D14</f>
        <v>令和　　　年　　　月　　　日（　　　曜日）</v>
      </c>
      <c r="E66" s="240"/>
      <c r="F66" s="240"/>
      <c r="G66" s="240"/>
      <c r="H66" s="240"/>
      <c r="I66" s="243" t="str">
        <f>I14</f>
        <v>午前・午後　　　時　　分から</v>
      </c>
      <c r="J66" s="243"/>
      <c r="K66" s="243"/>
      <c r="L66" s="243"/>
      <c r="M66" s="245" t="s">
        <v>57</v>
      </c>
      <c r="N66" s="246"/>
      <c r="O66" s="248" t="str">
        <f>O14&amp;""</f>
        <v/>
      </c>
      <c r="P66" s="88"/>
    </row>
    <row r="67" spans="2:16" ht="18" customHeight="1">
      <c r="B67" s="237"/>
      <c r="C67" s="238"/>
      <c r="D67" s="241"/>
      <c r="E67" s="242"/>
      <c r="F67" s="242"/>
      <c r="G67" s="242"/>
      <c r="H67" s="242"/>
      <c r="I67" s="250" t="str">
        <f>I15</f>
        <v>午前・午後　　　時　　分まで</v>
      </c>
      <c r="J67" s="250"/>
      <c r="K67" s="250"/>
      <c r="L67" s="250"/>
      <c r="M67" s="237"/>
      <c r="N67" s="247"/>
      <c r="O67" s="249"/>
      <c r="P67" s="88"/>
    </row>
    <row r="68" spans="2:16" ht="18" customHeight="1">
      <c r="B68" s="245" t="s">
        <v>58</v>
      </c>
      <c r="C68" s="260"/>
      <c r="D68" s="19" t="s">
        <v>59</v>
      </c>
      <c r="E68" s="263" t="str">
        <f>E16</f>
        <v>【入場】　　　　時　　　分　　　【開演】　　　　時　　　分　　　【終演】　　　　時　　　分　　　【人員】　　　　人</v>
      </c>
      <c r="F68" s="264"/>
      <c r="G68" s="264"/>
      <c r="H68" s="264"/>
      <c r="I68" s="264"/>
      <c r="J68" s="264"/>
      <c r="K68" s="264"/>
      <c r="L68" s="264"/>
      <c r="M68" s="264"/>
      <c r="N68" s="264"/>
      <c r="O68" s="265"/>
      <c r="P68" s="89"/>
    </row>
    <row r="69" spans="2:16" ht="18" customHeight="1">
      <c r="B69" s="261"/>
      <c r="C69" s="262"/>
      <c r="D69" s="20" t="s">
        <v>60</v>
      </c>
      <c r="E69" s="266" t="str">
        <f>E17</f>
        <v>【入場】　　　　時　　　分　　　【開演】　　　　時　　　分　　　【終演】　　　　時　　　分　　　【人員】　　　　人</v>
      </c>
      <c r="F69" s="267"/>
      <c r="G69" s="267"/>
      <c r="H69" s="267"/>
      <c r="I69" s="267"/>
      <c r="J69" s="267"/>
      <c r="K69" s="267"/>
      <c r="L69" s="267"/>
      <c r="M69" s="267"/>
      <c r="N69" s="267"/>
      <c r="O69" s="268"/>
      <c r="P69" s="89"/>
    </row>
    <row r="70" spans="2:16" ht="18" customHeight="1">
      <c r="B70" s="245" t="s">
        <v>61</v>
      </c>
      <c r="C70" s="260"/>
      <c r="D70" s="269" t="str">
        <f>D18</f>
        <v>□ 無　 　□ 有</v>
      </c>
      <c r="E70" s="270"/>
      <c r="F70" s="271"/>
      <c r="G70" s="272" t="s">
        <v>62</v>
      </c>
      <c r="H70" s="273"/>
      <c r="I70" s="273"/>
      <c r="J70" s="274"/>
      <c r="K70" s="275" t="str">
        <f>K18</f>
        <v>大人　　　　　　　　円　・　小人　　　　　　　　円</v>
      </c>
      <c r="L70" s="275"/>
      <c r="M70" s="275"/>
      <c r="N70" s="275"/>
      <c r="O70" s="276"/>
      <c r="P70" s="88"/>
    </row>
    <row r="71" spans="2:16" ht="18" customHeight="1">
      <c r="B71" s="285" t="s">
        <v>63</v>
      </c>
      <c r="C71" s="286"/>
      <c r="D71" s="269" t="str">
        <f>D19</f>
        <v>□ 無　 　□ 有</v>
      </c>
      <c r="E71" s="270"/>
      <c r="F71" s="271"/>
      <c r="G71" s="287" t="str">
        <f>G19</f>
        <v>□物品等の販売　　□広告類の掲示等　　□その他（　                     　　　　）</v>
      </c>
      <c r="H71" s="288"/>
      <c r="I71" s="288"/>
      <c r="J71" s="288"/>
      <c r="K71" s="288"/>
      <c r="L71" s="288"/>
      <c r="M71" s="288"/>
      <c r="N71" s="288"/>
      <c r="O71" s="289"/>
      <c r="P71" s="90"/>
    </row>
    <row r="72" spans="2:16" ht="33" customHeight="1">
      <c r="B72" s="245" t="s">
        <v>64</v>
      </c>
      <c r="C72" s="260"/>
      <c r="D72" s="272" t="s">
        <v>65</v>
      </c>
      <c r="E72" s="273"/>
      <c r="F72" s="294"/>
      <c r="G72" s="272" t="s">
        <v>6</v>
      </c>
      <c r="H72" s="273"/>
      <c r="I72" s="273"/>
      <c r="J72" s="294"/>
      <c r="K72" s="21" t="s">
        <v>66</v>
      </c>
      <c r="L72" s="21" t="s">
        <v>8</v>
      </c>
      <c r="M72" s="21" t="s">
        <v>67</v>
      </c>
      <c r="N72" s="21" t="s">
        <v>68</v>
      </c>
      <c r="O72" s="22" t="s">
        <v>0</v>
      </c>
      <c r="P72" s="88"/>
    </row>
    <row r="73" spans="2:16" ht="18" customHeight="1">
      <c r="B73" s="292"/>
      <c r="C73" s="293"/>
      <c r="D73" s="410" t="s">
        <v>9</v>
      </c>
      <c r="E73" s="411"/>
      <c r="F73" s="115" t="str">
        <f>F21&amp;""</f>
        <v/>
      </c>
      <c r="G73" s="345" t="str">
        <f t="shared" ref="G73:G89" si="17">G21</f>
        <v>：　　　～　　　：</v>
      </c>
      <c r="H73" s="346"/>
      <c r="I73" s="346"/>
      <c r="J73" s="347"/>
      <c r="K73" s="71" t="str">
        <f t="shared" ref="K73:O88" si="18">IF(K21=0,"",K21)</f>
        <v/>
      </c>
      <c r="L73" s="71" t="str">
        <f t="shared" si="18"/>
        <v/>
      </c>
      <c r="M73" s="61" t="str">
        <f t="shared" si="18"/>
        <v/>
      </c>
      <c r="N73" s="56" t="str">
        <f t="shared" si="18"/>
        <v/>
      </c>
      <c r="O73" s="75" t="str">
        <f t="shared" si="18"/>
        <v/>
      </c>
      <c r="P73" s="91"/>
    </row>
    <row r="74" spans="2:16" ht="18" customHeight="1">
      <c r="B74" s="292"/>
      <c r="C74" s="293"/>
      <c r="D74" s="318" t="s">
        <v>10</v>
      </c>
      <c r="E74" s="319" t="s">
        <v>21</v>
      </c>
      <c r="F74" s="320"/>
      <c r="G74" s="321" t="str">
        <f t="shared" si="17"/>
        <v>□使用有</v>
      </c>
      <c r="H74" s="322"/>
      <c r="I74" s="322" t="str">
        <f>I22</f>
        <v>□使用無</v>
      </c>
      <c r="J74" s="325"/>
      <c r="K74" s="72" t="str">
        <f t="shared" si="18"/>
        <v/>
      </c>
      <c r="L74" s="72" t="str">
        <f t="shared" si="18"/>
        <v/>
      </c>
      <c r="M74" s="62">
        <f>M22</f>
        <v>1520</v>
      </c>
      <c r="N74" s="57" t="str">
        <f t="shared" si="18"/>
        <v/>
      </c>
      <c r="O74" s="76" t="str">
        <f t="shared" si="18"/>
        <v/>
      </c>
      <c r="P74" s="91"/>
    </row>
    <row r="75" spans="2:16" ht="18" customHeight="1">
      <c r="B75" s="292"/>
      <c r="C75" s="293"/>
      <c r="D75" s="237"/>
      <c r="E75" s="319" t="s">
        <v>12</v>
      </c>
      <c r="F75" s="320"/>
      <c r="G75" s="321" t="str">
        <f t="shared" si="17"/>
        <v>□使用有</v>
      </c>
      <c r="H75" s="322"/>
      <c r="I75" s="322" t="str">
        <f>I23</f>
        <v>□使用無</v>
      </c>
      <c r="J75" s="325"/>
      <c r="K75" s="72" t="str">
        <f t="shared" si="18"/>
        <v/>
      </c>
      <c r="L75" s="72" t="str">
        <f t="shared" si="18"/>
        <v/>
      </c>
      <c r="M75" s="62">
        <f t="shared" ref="M75:M77" si="19">M23</f>
        <v>0</v>
      </c>
      <c r="N75" s="57" t="str">
        <f t="shared" si="18"/>
        <v/>
      </c>
      <c r="O75" s="76" t="str">
        <f t="shared" si="18"/>
        <v/>
      </c>
      <c r="P75" s="91"/>
    </row>
    <row r="76" spans="2:16" ht="18" customHeight="1">
      <c r="B76" s="292"/>
      <c r="C76" s="293"/>
      <c r="D76" s="237"/>
      <c r="E76" s="319" t="s">
        <v>22</v>
      </c>
      <c r="F76" s="320"/>
      <c r="G76" s="321" t="str">
        <f t="shared" si="17"/>
        <v>□使用有</v>
      </c>
      <c r="H76" s="322"/>
      <c r="I76" s="322" t="str">
        <f>I24</f>
        <v>□使用無</v>
      </c>
      <c r="J76" s="325"/>
      <c r="K76" s="72" t="str">
        <f t="shared" si="18"/>
        <v/>
      </c>
      <c r="L76" s="72" t="str">
        <f t="shared" si="18"/>
        <v/>
      </c>
      <c r="M76" s="62">
        <f t="shared" si="19"/>
        <v>1290</v>
      </c>
      <c r="N76" s="57" t="str">
        <f t="shared" si="18"/>
        <v/>
      </c>
      <c r="O76" s="76" t="str">
        <f t="shared" si="18"/>
        <v/>
      </c>
      <c r="P76" s="91"/>
    </row>
    <row r="77" spans="2:16" ht="18" customHeight="1">
      <c r="B77" s="292"/>
      <c r="C77" s="293"/>
      <c r="D77" s="272"/>
      <c r="E77" s="329" t="s">
        <v>23</v>
      </c>
      <c r="F77" s="330"/>
      <c r="G77" s="318" t="str">
        <f t="shared" si="17"/>
        <v>□使用有</v>
      </c>
      <c r="H77" s="331"/>
      <c r="I77" s="331" t="str">
        <f>I25</f>
        <v>□使用無</v>
      </c>
      <c r="J77" s="332"/>
      <c r="K77" s="73" t="str">
        <f t="shared" si="18"/>
        <v/>
      </c>
      <c r="L77" s="73" t="str">
        <f t="shared" si="18"/>
        <v/>
      </c>
      <c r="M77" s="62">
        <f t="shared" si="19"/>
        <v>4300</v>
      </c>
      <c r="N77" s="58" t="str">
        <f t="shared" si="18"/>
        <v/>
      </c>
      <c r="O77" s="77" t="str">
        <f t="shared" si="18"/>
        <v/>
      </c>
      <c r="P77" s="91"/>
    </row>
    <row r="78" spans="2:16" ht="18" customHeight="1">
      <c r="B78" s="292"/>
      <c r="C78" s="293"/>
      <c r="D78" s="412" t="s">
        <v>69</v>
      </c>
      <c r="E78" s="413"/>
      <c r="F78" s="414"/>
      <c r="G78" s="345" t="str">
        <f t="shared" si="17"/>
        <v>：　　　～　　　：</v>
      </c>
      <c r="H78" s="346"/>
      <c r="I78" s="346"/>
      <c r="J78" s="347"/>
      <c r="K78" s="71" t="str">
        <f t="shared" si="18"/>
        <v/>
      </c>
      <c r="L78" s="71" t="str">
        <f t="shared" si="18"/>
        <v/>
      </c>
      <c r="M78" s="55" t="str">
        <f t="shared" si="18"/>
        <v/>
      </c>
      <c r="N78" s="55" t="str">
        <f t="shared" si="18"/>
        <v/>
      </c>
      <c r="O78" s="75" t="str">
        <f t="shared" si="18"/>
        <v/>
      </c>
      <c r="P78" s="91"/>
    </row>
    <row r="79" spans="2:16" ht="18" customHeight="1">
      <c r="B79" s="292"/>
      <c r="C79" s="293"/>
      <c r="D79" s="318" t="s">
        <v>10</v>
      </c>
      <c r="E79" s="319" t="s">
        <v>71</v>
      </c>
      <c r="F79" s="320"/>
      <c r="G79" s="321" t="str">
        <f t="shared" si="17"/>
        <v>□使用有</v>
      </c>
      <c r="H79" s="322"/>
      <c r="I79" s="322" t="str">
        <f>I27</f>
        <v>□使用無</v>
      </c>
      <c r="J79" s="325"/>
      <c r="K79" s="72" t="str">
        <f t="shared" si="18"/>
        <v/>
      </c>
      <c r="L79" s="72" t="str">
        <f t="shared" si="18"/>
        <v/>
      </c>
      <c r="M79" s="62">
        <f t="shared" ref="M79:M80" si="20">M27</f>
        <v>440</v>
      </c>
      <c r="N79" s="57" t="str">
        <f t="shared" si="18"/>
        <v/>
      </c>
      <c r="O79" s="76" t="str">
        <f t="shared" si="18"/>
        <v/>
      </c>
      <c r="P79" s="91"/>
    </row>
    <row r="80" spans="2:16" ht="18" customHeight="1">
      <c r="B80" s="292"/>
      <c r="C80" s="293"/>
      <c r="D80" s="272"/>
      <c r="E80" s="329" t="s">
        <v>72</v>
      </c>
      <c r="F80" s="330"/>
      <c r="G80" s="318" t="str">
        <f t="shared" si="17"/>
        <v>□使用有</v>
      </c>
      <c r="H80" s="331"/>
      <c r="I80" s="331" t="str">
        <f>I28</f>
        <v>□使用無</v>
      </c>
      <c r="J80" s="332"/>
      <c r="K80" s="73" t="str">
        <f t="shared" si="18"/>
        <v/>
      </c>
      <c r="L80" s="73" t="str">
        <f t="shared" si="18"/>
        <v/>
      </c>
      <c r="M80" s="62">
        <f t="shared" si="20"/>
        <v>300</v>
      </c>
      <c r="N80" s="58" t="str">
        <f t="shared" si="18"/>
        <v/>
      </c>
      <c r="O80" s="77" t="str">
        <f t="shared" si="18"/>
        <v/>
      </c>
      <c r="P80" s="91"/>
    </row>
    <row r="81" spans="2:16" ht="18" customHeight="1">
      <c r="B81" s="292"/>
      <c r="C81" s="293"/>
      <c r="D81" s="412" t="s">
        <v>14</v>
      </c>
      <c r="E81" s="413"/>
      <c r="F81" s="414"/>
      <c r="G81" s="345" t="str">
        <f t="shared" si="17"/>
        <v>：　　　～　　　：</v>
      </c>
      <c r="H81" s="346"/>
      <c r="I81" s="346"/>
      <c r="J81" s="347"/>
      <c r="K81" s="71" t="str">
        <f t="shared" si="18"/>
        <v/>
      </c>
      <c r="L81" s="71" t="str">
        <f t="shared" si="18"/>
        <v/>
      </c>
      <c r="M81" s="55" t="str">
        <f t="shared" si="18"/>
        <v/>
      </c>
      <c r="N81" s="55" t="str">
        <f t="shared" si="18"/>
        <v/>
      </c>
      <c r="O81" s="75" t="str">
        <f t="shared" si="18"/>
        <v/>
      </c>
      <c r="P81" s="91"/>
    </row>
    <row r="82" spans="2:16" ht="18" customHeight="1">
      <c r="B82" s="292"/>
      <c r="C82" s="293"/>
      <c r="D82" s="318" t="s">
        <v>10</v>
      </c>
      <c r="E82" s="319" t="s">
        <v>71</v>
      </c>
      <c r="F82" s="320"/>
      <c r="G82" s="321" t="str">
        <f t="shared" si="17"/>
        <v>□使用有</v>
      </c>
      <c r="H82" s="322"/>
      <c r="I82" s="322" t="str">
        <f>I30</f>
        <v>□使用無</v>
      </c>
      <c r="J82" s="325"/>
      <c r="K82" s="72" t="str">
        <f t="shared" si="18"/>
        <v/>
      </c>
      <c r="L82" s="72" t="str">
        <f t="shared" si="18"/>
        <v/>
      </c>
      <c r="M82" s="62">
        <f t="shared" ref="M82:M83" si="21">M30</f>
        <v>440</v>
      </c>
      <c r="N82" s="57" t="str">
        <f t="shared" si="18"/>
        <v/>
      </c>
      <c r="O82" s="76" t="str">
        <f t="shared" si="18"/>
        <v/>
      </c>
      <c r="P82" s="91"/>
    </row>
    <row r="83" spans="2:16" ht="18" customHeight="1">
      <c r="B83" s="292"/>
      <c r="C83" s="293"/>
      <c r="D83" s="272"/>
      <c r="E83" s="329" t="s">
        <v>73</v>
      </c>
      <c r="F83" s="330"/>
      <c r="G83" s="318" t="str">
        <f t="shared" si="17"/>
        <v>□使用有</v>
      </c>
      <c r="H83" s="331"/>
      <c r="I83" s="331" t="str">
        <f>I31</f>
        <v>□使用無</v>
      </c>
      <c r="J83" s="332"/>
      <c r="K83" s="73" t="str">
        <f t="shared" si="18"/>
        <v/>
      </c>
      <c r="L83" s="73" t="str">
        <f t="shared" si="18"/>
        <v/>
      </c>
      <c r="M83" s="62">
        <f t="shared" si="21"/>
        <v>400</v>
      </c>
      <c r="N83" s="58" t="str">
        <f t="shared" si="18"/>
        <v/>
      </c>
      <c r="O83" s="77" t="str">
        <f t="shared" si="18"/>
        <v/>
      </c>
      <c r="P83" s="91"/>
    </row>
    <row r="84" spans="2:16" ht="18" customHeight="1">
      <c r="B84" s="292"/>
      <c r="C84" s="293"/>
      <c r="D84" s="412" t="s">
        <v>15</v>
      </c>
      <c r="E84" s="413"/>
      <c r="F84" s="414"/>
      <c r="G84" s="345" t="str">
        <f t="shared" si="17"/>
        <v>：　　　～　　　：</v>
      </c>
      <c r="H84" s="346"/>
      <c r="I84" s="346"/>
      <c r="J84" s="347"/>
      <c r="K84" s="71" t="str">
        <f t="shared" si="18"/>
        <v/>
      </c>
      <c r="L84" s="71" t="str">
        <f t="shared" si="18"/>
        <v/>
      </c>
      <c r="M84" s="55" t="str">
        <f t="shared" si="18"/>
        <v/>
      </c>
      <c r="N84" s="55" t="str">
        <f t="shared" si="18"/>
        <v/>
      </c>
      <c r="O84" s="75" t="str">
        <f t="shared" si="18"/>
        <v/>
      </c>
      <c r="P84" s="91"/>
    </row>
    <row r="85" spans="2:16" ht="18" customHeight="1">
      <c r="B85" s="292"/>
      <c r="C85" s="293"/>
      <c r="D85" s="23" t="s">
        <v>10</v>
      </c>
      <c r="E85" s="329" t="s">
        <v>22</v>
      </c>
      <c r="F85" s="330"/>
      <c r="G85" s="318" t="str">
        <f t="shared" si="17"/>
        <v>□使用有</v>
      </c>
      <c r="H85" s="331"/>
      <c r="I85" s="331" t="str">
        <f>I33</f>
        <v>□使用無</v>
      </c>
      <c r="J85" s="332"/>
      <c r="K85" s="73" t="str">
        <f t="shared" si="18"/>
        <v/>
      </c>
      <c r="L85" s="73" t="str">
        <f t="shared" si="18"/>
        <v/>
      </c>
      <c r="M85" s="62">
        <f>M33</f>
        <v>250</v>
      </c>
      <c r="N85" s="58" t="str">
        <f t="shared" si="18"/>
        <v/>
      </c>
      <c r="O85" s="77" t="str">
        <f t="shared" si="18"/>
        <v/>
      </c>
      <c r="P85" s="91"/>
    </row>
    <row r="86" spans="2:16" ht="18" customHeight="1">
      <c r="B86" s="292"/>
      <c r="C86" s="293"/>
      <c r="D86" s="415" t="s">
        <v>16</v>
      </c>
      <c r="E86" s="416"/>
      <c r="F86" s="417"/>
      <c r="G86" s="345" t="str">
        <f t="shared" si="17"/>
        <v>：　　　～　　　：</v>
      </c>
      <c r="H86" s="346"/>
      <c r="I86" s="346"/>
      <c r="J86" s="347"/>
      <c r="K86" s="71" t="str">
        <f t="shared" si="18"/>
        <v/>
      </c>
      <c r="L86" s="71" t="str">
        <f t="shared" si="18"/>
        <v/>
      </c>
      <c r="M86" s="55" t="str">
        <f t="shared" si="18"/>
        <v/>
      </c>
      <c r="N86" s="55" t="str">
        <f t="shared" si="18"/>
        <v/>
      </c>
      <c r="O86" s="78" t="str">
        <f t="shared" si="18"/>
        <v/>
      </c>
      <c r="P86" s="91"/>
    </row>
    <row r="87" spans="2:16" ht="18" customHeight="1">
      <c r="B87" s="292"/>
      <c r="C87" s="293"/>
      <c r="D87" s="415" t="s">
        <v>17</v>
      </c>
      <c r="E87" s="416"/>
      <c r="F87" s="417"/>
      <c r="G87" s="345" t="str">
        <f t="shared" si="17"/>
        <v>：　　　～　　　：</v>
      </c>
      <c r="H87" s="346"/>
      <c r="I87" s="346"/>
      <c r="J87" s="347"/>
      <c r="K87" s="74" t="str">
        <f t="shared" si="18"/>
        <v/>
      </c>
      <c r="L87" s="74" t="str">
        <f t="shared" si="18"/>
        <v/>
      </c>
      <c r="M87" s="60" t="str">
        <f t="shared" si="18"/>
        <v/>
      </c>
      <c r="N87" s="59" t="str">
        <f t="shared" si="18"/>
        <v/>
      </c>
      <c r="O87" s="78" t="str">
        <f t="shared" si="18"/>
        <v/>
      </c>
      <c r="P87" s="91"/>
    </row>
    <row r="88" spans="2:16" ht="18" customHeight="1">
      <c r="B88" s="292"/>
      <c r="C88" s="293"/>
      <c r="D88" s="415" t="s">
        <v>18</v>
      </c>
      <c r="E88" s="416"/>
      <c r="F88" s="417"/>
      <c r="G88" s="345" t="str">
        <f t="shared" si="17"/>
        <v>：　　　～　　　：</v>
      </c>
      <c r="H88" s="346"/>
      <c r="I88" s="346"/>
      <c r="J88" s="347"/>
      <c r="K88" s="74" t="str">
        <f t="shared" si="18"/>
        <v/>
      </c>
      <c r="L88" s="74" t="str">
        <f t="shared" si="18"/>
        <v/>
      </c>
      <c r="M88" s="60" t="str">
        <f t="shared" si="18"/>
        <v/>
      </c>
      <c r="N88" s="59" t="str">
        <f t="shared" si="18"/>
        <v/>
      </c>
      <c r="O88" s="78" t="str">
        <f t="shared" si="18"/>
        <v/>
      </c>
      <c r="P88" s="91"/>
    </row>
    <row r="89" spans="2:16" ht="18" customHeight="1">
      <c r="B89" s="292"/>
      <c r="C89" s="293"/>
      <c r="D89" s="342"/>
      <c r="E89" s="343"/>
      <c r="F89" s="344"/>
      <c r="G89" s="345" t="str">
        <f t="shared" si="17"/>
        <v>：　　　～　　　：</v>
      </c>
      <c r="H89" s="346"/>
      <c r="I89" s="346"/>
      <c r="J89" s="347"/>
      <c r="K89" s="74" t="str">
        <f t="shared" ref="K89:O89" si="22">IF(K37=0,"",K37)</f>
        <v/>
      </c>
      <c r="L89" s="74" t="str">
        <f t="shared" si="22"/>
        <v/>
      </c>
      <c r="M89" s="60" t="str">
        <f t="shared" si="22"/>
        <v/>
      </c>
      <c r="N89" s="60" t="str">
        <f t="shared" si="22"/>
        <v/>
      </c>
      <c r="O89" s="78" t="str">
        <f t="shared" si="22"/>
        <v/>
      </c>
      <c r="P89" s="91"/>
    </row>
    <row r="90" spans="2:16" ht="18" customHeight="1">
      <c r="B90" s="245" t="s">
        <v>74</v>
      </c>
      <c r="C90" s="260"/>
      <c r="D90" s="348" t="str">
        <f>D38</f>
        <v>【施設使用料】　　　　　　　　円　・　【減免】条例施行規則 第６条 第　　号　　　　％　　　　小　計　　　　　　　　円</v>
      </c>
      <c r="E90" s="349"/>
      <c r="F90" s="349"/>
      <c r="G90" s="349"/>
      <c r="H90" s="349"/>
      <c r="I90" s="349"/>
      <c r="J90" s="349"/>
      <c r="K90" s="349"/>
      <c r="L90" s="349"/>
      <c r="M90" s="349"/>
      <c r="N90" s="349"/>
      <c r="O90" s="350"/>
      <c r="P90" s="43"/>
    </row>
    <row r="91" spans="2:16" ht="18" customHeight="1">
      <c r="B91" s="292"/>
      <c r="C91" s="293"/>
      <c r="D91" s="351" t="str">
        <f>D39</f>
        <v>【設備使用料】　　　　　　　　円　・　【減免】条例施行規則 第６条 第　　号　　　　％　　　　小　計　　　　　　　　円</v>
      </c>
      <c r="E91" s="389"/>
      <c r="F91" s="389"/>
      <c r="G91" s="389"/>
      <c r="H91" s="389"/>
      <c r="I91" s="389"/>
      <c r="J91" s="389"/>
      <c r="K91" s="389"/>
      <c r="L91" s="389"/>
      <c r="M91" s="389"/>
      <c r="N91" s="389"/>
      <c r="O91" s="390"/>
      <c r="P91" s="43"/>
    </row>
    <row r="92" spans="2:16" ht="18" customHeight="1">
      <c r="B92" s="292"/>
      <c r="C92" s="293"/>
      <c r="D92" s="351" t="str">
        <f>D40</f>
        <v>【減免事由】　　　　　　　　　　　　　　　　　　　　　　　　　</v>
      </c>
      <c r="E92" s="352"/>
      <c r="F92" s="352"/>
      <c r="G92" s="352"/>
      <c r="H92" s="352"/>
      <c r="I92" s="352"/>
      <c r="J92" s="352"/>
      <c r="K92" s="352"/>
      <c r="L92" s="352"/>
      <c r="M92" s="353" t="str">
        <f>M40</f>
        <v>合　　　計　　　　　　　　　　　円</v>
      </c>
      <c r="N92" s="353"/>
      <c r="O92" s="354"/>
      <c r="P92" s="86"/>
    </row>
    <row r="93" spans="2:16" ht="33" customHeight="1" thickBot="1">
      <c r="B93" s="285" t="s">
        <v>75</v>
      </c>
      <c r="C93" s="286"/>
      <c r="D93" s="365" t="str">
        <f>D41</f>
        <v/>
      </c>
      <c r="E93" s="366"/>
      <c r="F93" s="366"/>
      <c r="G93" s="366"/>
      <c r="H93" s="366"/>
      <c r="I93" s="366"/>
      <c r="J93" s="367"/>
      <c r="K93" s="368" t="s">
        <v>76</v>
      </c>
      <c r="L93" s="368"/>
      <c r="M93" s="369" t="s">
        <v>77</v>
      </c>
      <c r="N93" s="386"/>
      <c r="O93" s="386"/>
      <c r="P93" s="92"/>
    </row>
    <row r="94" spans="2:16" ht="18.75" customHeight="1" thickTop="1">
      <c r="B94" s="24"/>
      <c r="N94" s="387" t="s">
        <v>92</v>
      </c>
      <c r="O94" s="388"/>
      <c r="P94" s="17"/>
    </row>
    <row r="95" spans="2:16" ht="18.75" customHeight="1">
      <c r="N95" s="26"/>
      <c r="O95" s="27"/>
    </row>
    <row r="96" spans="2:16" ht="18.75" customHeight="1">
      <c r="C96" s="14" t="s">
        <v>90</v>
      </c>
      <c r="N96" s="26"/>
      <c r="O96" s="27"/>
    </row>
    <row r="97" spans="2:16" ht="18.75" customHeight="1">
      <c r="J97" s="15" t="s">
        <v>93</v>
      </c>
      <c r="N97" s="26"/>
      <c r="O97" s="27"/>
    </row>
    <row r="98" spans="2:16" ht="18.75" customHeight="1" thickBot="1">
      <c r="N98" s="28"/>
      <c r="O98" s="29"/>
    </row>
    <row r="99" spans="2:16" ht="18.75" customHeight="1" thickTop="1"/>
    <row r="100" spans="2:16" ht="20.25" customHeight="1">
      <c r="B100" s="14"/>
    </row>
    <row r="101" spans="2:16" ht="20.25" customHeight="1">
      <c r="B101" s="385" t="s">
        <v>94</v>
      </c>
      <c r="C101" s="385"/>
      <c r="D101" s="385"/>
      <c r="E101" s="385"/>
      <c r="F101" s="385"/>
      <c r="G101" s="385"/>
      <c r="H101" s="385"/>
      <c r="I101" s="385"/>
      <c r="J101" s="385"/>
      <c r="K101" s="385"/>
      <c r="L101" s="385"/>
      <c r="M101" s="385"/>
      <c r="N101" s="385"/>
      <c r="O101" s="385"/>
      <c r="P101" s="85"/>
    </row>
    <row r="102" spans="2:16" ht="20.25" customHeight="1">
      <c r="B102" s="14"/>
    </row>
    <row r="103" spans="2:16" ht="20.25" customHeight="1">
      <c r="B103" s="14" t="s">
        <v>95</v>
      </c>
    </row>
    <row r="104" spans="2:16" ht="20.25" customHeight="1">
      <c r="B104" s="14" t="s">
        <v>96</v>
      </c>
    </row>
    <row r="105" spans="2:16" ht="20.25" customHeight="1">
      <c r="B105" s="14" t="s">
        <v>97</v>
      </c>
    </row>
    <row r="106" spans="2:16" ht="20.25" customHeight="1">
      <c r="B106" s="14" t="s">
        <v>98</v>
      </c>
      <c r="I106" s="30"/>
    </row>
    <row r="107" spans="2:16" ht="20.25" customHeight="1">
      <c r="B107" s="14" t="s">
        <v>99</v>
      </c>
      <c r="I107" s="30"/>
    </row>
    <row r="108" spans="2:16" ht="20.25" customHeight="1">
      <c r="B108" s="14" t="s">
        <v>100</v>
      </c>
      <c r="I108" s="30"/>
    </row>
    <row r="109" spans="2:16" ht="20.25" customHeight="1">
      <c r="B109" s="14" t="s">
        <v>101</v>
      </c>
    </row>
    <row r="110" spans="2:16" ht="20.25" customHeight="1">
      <c r="B110" s="14" t="s">
        <v>102</v>
      </c>
    </row>
    <row r="111" spans="2:16" ht="20.25" customHeight="1">
      <c r="B111" s="14" t="s">
        <v>103</v>
      </c>
    </row>
    <row r="112" spans="2:16" ht="20.25" customHeight="1">
      <c r="B112" s="14" t="s">
        <v>104</v>
      </c>
    </row>
    <row r="113" spans="2:16" ht="20.25" customHeight="1">
      <c r="B113" s="14" t="s">
        <v>105</v>
      </c>
    </row>
    <row r="114" spans="2:16" ht="20.25" customHeight="1">
      <c r="B114" s="14" t="s">
        <v>106</v>
      </c>
    </row>
    <row r="115" spans="2:16" ht="20.25" customHeight="1">
      <c r="B115" s="14" t="s">
        <v>107</v>
      </c>
      <c r="C115" s="15"/>
    </row>
    <row r="116" spans="2:16" ht="20.25" customHeight="1">
      <c r="B116" s="14" t="s">
        <v>108</v>
      </c>
      <c r="C116" s="15"/>
    </row>
    <row r="117" spans="2:16" ht="20.25" customHeight="1">
      <c r="B117" s="14" t="s">
        <v>109</v>
      </c>
      <c r="C117" s="30"/>
      <c r="D117" s="31"/>
      <c r="E117" s="31"/>
    </row>
    <row r="118" spans="2:16" ht="20.25" customHeight="1">
      <c r="B118" s="14" t="s">
        <v>110</v>
      </c>
      <c r="C118" s="30"/>
      <c r="D118" s="31"/>
      <c r="E118" s="31"/>
    </row>
    <row r="119" spans="2:16" ht="20.25" customHeight="1">
      <c r="B119" s="14" t="s">
        <v>111</v>
      </c>
      <c r="C119" s="15"/>
      <c r="F119" s="17"/>
      <c r="G119" s="17"/>
      <c r="H119" s="17"/>
      <c r="I119" s="17"/>
    </row>
    <row r="120" spans="2:16" ht="20.25" customHeight="1">
      <c r="B120" s="14" t="s">
        <v>112</v>
      </c>
      <c r="C120" s="15"/>
      <c r="F120" s="17"/>
    </row>
    <row r="121" spans="2:16" ht="20.25" customHeight="1">
      <c r="B121" s="14" t="s">
        <v>113</v>
      </c>
      <c r="C121" s="15"/>
      <c r="F121" s="17"/>
    </row>
    <row r="122" spans="2:16" ht="20.25" customHeight="1">
      <c r="B122" s="14" t="s">
        <v>114</v>
      </c>
      <c r="C122" s="15"/>
      <c r="F122" s="17"/>
      <c r="G122" s="14"/>
      <c r="H122" s="14"/>
      <c r="I122" s="14"/>
    </row>
    <row r="123" spans="2:16" ht="20.25" customHeight="1">
      <c r="B123" s="14"/>
      <c r="C123" s="15"/>
      <c r="F123" s="17"/>
      <c r="G123" s="14"/>
      <c r="H123" s="14"/>
      <c r="I123" s="14"/>
    </row>
    <row r="124" spans="2:16" ht="20.25" customHeight="1">
      <c r="B124" s="14"/>
      <c r="C124" s="15"/>
      <c r="F124" s="17"/>
      <c r="G124" s="14"/>
      <c r="H124" s="14"/>
      <c r="I124" s="14"/>
    </row>
    <row r="125" spans="2:16" ht="20.25" customHeight="1">
      <c r="B125" s="385" t="s">
        <v>115</v>
      </c>
      <c r="C125" s="385"/>
      <c r="D125" s="385"/>
      <c r="E125" s="385"/>
      <c r="F125" s="385"/>
      <c r="G125" s="385"/>
      <c r="H125" s="385"/>
      <c r="I125" s="385"/>
      <c r="J125" s="385"/>
      <c r="K125" s="385"/>
      <c r="L125" s="385"/>
      <c r="M125" s="385"/>
      <c r="N125" s="385"/>
      <c r="O125" s="385"/>
      <c r="P125" s="85"/>
    </row>
    <row r="126" spans="2:16" ht="20.25" customHeight="1">
      <c r="B126" s="32"/>
      <c r="C126" s="32"/>
      <c r="D126" s="32"/>
      <c r="E126" s="32"/>
      <c r="F126" s="32"/>
      <c r="G126" s="32"/>
      <c r="H126" s="32"/>
      <c r="I126" s="33"/>
    </row>
    <row r="127" spans="2:16" ht="20.25" customHeight="1">
      <c r="B127" s="14" t="s">
        <v>116</v>
      </c>
      <c r="C127" s="15"/>
      <c r="F127" s="17"/>
      <c r="G127" s="17"/>
      <c r="H127" s="17"/>
      <c r="I127" s="17"/>
    </row>
    <row r="128" spans="2:16" ht="20.25" customHeight="1">
      <c r="B128" s="14" t="s">
        <v>117</v>
      </c>
      <c r="C128" s="15"/>
      <c r="F128" s="17"/>
      <c r="G128" s="17"/>
      <c r="H128" s="17"/>
      <c r="I128" s="17"/>
    </row>
    <row r="129" spans="2:6" ht="20.25" customHeight="1">
      <c r="B129" s="14" t="s">
        <v>118</v>
      </c>
      <c r="C129" s="15"/>
      <c r="D129" s="34"/>
      <c r="E129" s="35"/>
      <c r="F129" s="17"/>
    </row>
    <row r="130" spans="2:6" ht="20.25" customHeight="1">
      <c r="B130" s="14" t="s">
        <v>119</v>
      </c>
      <c r="C130" s="15"/>
      <c r="D130" s="34"/>
      <c r="E130" s="35"/>
      <c r="F130" s="17"/>
    </row>
    <row r="131" spans="2:6" ht="20.25" customHeight="1">
      <c r="B131" s="14" t="s">
        <v>120</v>
      </c>
      <c r="C131" s="15"/>
      <c r="D131" s="34"/>
      <c r="E131" s="35"/>
      <c r="F131" s="17"/>
    </row>
    <row r="132" spans="2:6" ht="20.25" customHeight="1">
      <c r="B132" s="14" t="s">
        <v>121</v>
      </c>
      <c r="C132" s="15"/>
      <c r="D132" s="34"/>
      <c r="E132" s="35"/>
      <c r="F132" s="17"/>
    </row>
    <row r="133" spans="2:6" ht="20.25" customHeight="1">
      <c r="B133" s="14" t="s">
        <v>122</v>
      </c>
      <c r="C133" s="15"/>
      <c r="D133" s="34"/>
      <c r="E133" s="35"/>
      <c r="F133" s="17"/>
    </row>
    <row r="134" spans="2:6" ht="20.25" customHeight="1">
      <c r="B134" s="14" t="s">
        <v>123</v>
      </c>
      <c r="C134" s="15"/>
      <c r="D134" s="34"/>
      <c r="E134" s="35"/>
      <c r="F134" s="17"/>
    </row>
    <row r="135" spans="2:6" ht="20.25" customHeight="1">
      <c r="B135" s="14" t="s">
        <v>124</v>
      </c>
      <c r="C135" s="15"/>
      <c r="D135" s="34"/>
      <c r="F135" s="17"/>
    </row>
    <row r="136" spans="2:6" ht="20.25" customHeight="1">
      <c r="B136" s="14" t="s">
        <v>125</v>
      </c>
      <c r="C136" s="15"/>
      <c r="D136" s="34"/>
      <c r="F136" s="17"/>
    </row>
    <row r="137" spans="2:6" ht="20.25" customHeight="1">
      <c r="B137" s="14" t="s">
        <v>126</v>
      </c>
      <c r="C137" s="15"/>
      <c r="D137" s="34"/>
      <c r="F137" s="17"/>
    </row>
    <row r="138" spans="2:6" ht="20.25" customHeight="1">
      <c r="B138" s="14" t="s">
        <v>127</v>
      </c>
      <c r="C138" s="15"/>
      <c r="D138" s="34"/>
      <c r="F138" s="17"/>
    </row>
    <row r="139" spans="2:6" ht="20.25" customHeight="1">
      <c r="B139" s="14" t="s">
        <v>128</v>
      </c>
      <c r="C139" s="15"/>
      <c r="F139" s="17"/>
    </row>
    <row r="140" spans="2:6" ht="20.25" customHeight="1">
      <c r="B140" s="14" t="s">
        <v>129</v>
      </c>
      <c r="C140" s="15"/>
      <c r="D140" s="34"/>
    </row>
  </sheetData>
  <mergeCells count="199">
    <mergeCell ref="B125:O125"/>
    <mergeCell ref="B93:C93"/>
    <mergeCell ref="D93:J93"/>
    <mergeCell ref="K93:L93"/>
    <mergeCell ref="M93:O93"/>
    <mergeCell ref="N94:O94"/>
    <mergeCell ref="B101:O101"/>
    <mergeCell ref="D89:F89"/>
    <mergeCell ref="G89:J89"/>
    <mergeCell ref="B90:C92"/>
    <mergeCell ref="D90:O90"/>
    <mergeCell ref="D91:O91"/>
    <mergeCell ref="D92:L92"/>
    <mergeCell ref="M92:O92"/>
    <mergeCell ref="D86:F86"/>
    <mergeCell ref="G86:J86"/>
    <mergeCell ref="D87:F87"/>
    <mergeCell ref="G87:J87"/>
    <mergeCell ref="D88:F88"/>
    <mergeCell ref="G88:J88"/>
    <mergeCell ref="I83:J83"/>
    <mergeCell ref="D84:F84"/>
    <mergeCell ref="G84:J84"/>
    <mergeCell ref="E85:F85"/>
    <mergeCell ref="G85:H85"/>
    <mergeCell ref="I85:J85"/>
    <mergeCell ref="I79:J79"/>
    <mergeCell ref="E80:F80"/>
    <mergeCell ref="G80:H80"/>
    <mergeCell ref="I80:J80"/>
    <mergeCell ref="D81:F81"/>
    <mergeCell ref="G81:J81"/>
    <mergeCell ref="D82:D83"/>
    <mergeCell ref="E82:F82"/>
    <mergeCell ref="G82:H82"/>
    <mergeCell ref="I82:J82"/>
    <mergeCell ref="E83:F83"/>
    <mergeCell ref="G83:H83"/>
    <mergeCell ref="E75:F75"/>
    <mergeCell ref="G75:H75"/>
    <mergeCell ref="I75:J75"/>
    <mergeCell ref="E76:F76"/>
    <mergeCell ref="G76:H76"/>
    <mergeCell ref="I76:J76"/>
    <mergeCell ref="B71:C71"/>
    <mergeCell ref="D71:F71"/>
    <mergeCell ref="G71:O71"/>
    <mergeCell ref="B72:C89"/>
    <mergeCell ref="D72:F72"/>
    <mergeCell ref="G72:J72"/>
    <mergeCell ref="D73:E73"/>
    <mergeCell ref="G73:J73"/>
    <mergeCell ref="D74:D77"/>
    <mergeCell ref="E74:F74"/>
    <mergeCell ref="E77:F77"/>
    <mergeCell ref="G77:H77"/>
    <mergeCell ref="I77:J77"/>
    <mergeCell ref="D78:F78"/>
    <mergeCell ref="G78:J78"/>
    <mergeCell ref="D79:D80"/>
    <mergeCell ref="E79:F79"/>
    <mergeCell ref="G79:H79"/>
    <mergeCell ref="B68:C69"/>
    <mergeCell ref="E68:O68"/>
    <mergeCell ref="E69:O69"/>
    <mergeCell ref="B70:C70"/>
    <mergeCell ref="D70:F70"/>
    <mergeCell ref="G70:J70"/>
    <mergeCell ref="K70:O70"/>
    <mergeCell ref="G74:H74"/>
    <mergeCell ref="I74:J74"/>
    <mergeCell ref="K53:L53"/>
    <mergeCell ref="B41:C41"/>
    <mergeCell ref="D41:J41"/>
    <mergeCell ref="K41:L41"/>
    <mergeCell ref="M41:O41"/>
    <mergeCell ref="B64:C65"/>
    <mergeCell ref="D64:L65"/>
    <mergeCell ref="M64:N65"/>
    <mergeCell ref="B66:C67"/>
    <mergeCell ref="D66:H67"/>
    <mergeCell ref="I66:L66"/>
    <mergeCell ref="M66:N67"/>
    <mergeCell ref="B54:O54"/>
    <mergeCell ref="K55:O55"/>
    <mergeCell ref="F57:G60"/>
    <mergeCell ref="I58:O58"/>
    <mergeCell ref="I59:N59"/>
    <mergeCell ref="H60:H61"/>
    <mergeCell ref="I60:L61"/>
    <mergeCell ref="M60:M61"/>
    <mergeCell ref="N60:O60"/>
    <mergeCell ref="N61:O61"/>
    <mergeCell ref="O66:O67"/>
    <mergeCell ref="I67:L67"/>
    <mergeCell ref="R41:U41"/>
    <mergeCell ref="D47:D49"/>
    <mergeCell ref="E47:F47"/>
    <mergeCell ref="G47:H47"/>
    <mergeCell ref="I47:J47"/>
    <mergeCell ref="K47:N47"/>
    <mergeCell ref="B38:C40"/>
    <mergeCell ref="D38:O38"/>
    <mergeCell ref="D39:O39"/>
    <mergeCell ref="D40:L40"/>
    <mergeCell ref="M40:O40"/>
    <mergeCell ref="R40:S40"/>
    <mergeCell ref="E48:F49"/>
    <mergeCell ref="G48:H49"/>
    <mergeCell ref="I48:J49"/>
    <mergeCell ref="K48:N49"/>
    <mergeCell ref="O48:O49"/>
    <mergeCell ref="D36:F36"/>
    <mergeCell ref="G36:J36"/>
    <mergeCell ref="D37:F37"/>
    <mergeCell ref="G37:J37"/>
    <mergeCell ref="D32:F32"/>
    <mergeCell ref="G32:J32"/>
    <mergeCell ref="E33:F33"/>
    <mergeCell ref="G33:H33"/>
    <mergeCell ref="I33:J33"/>
    <mergeCell ref="D34:F34"/>
    <mergeCell ref="G34:J34"/>
    <mergeCell ref="D30:D31"/>
    <mergeCell ref="E30:F30"/>
    <mergeCell ref="G30:H30"/>
    <mergeCell ref="I30:J30"/>
    <mergeCell ref="E31:F31"/>
    <mergeCell ref="G31:H31"/>
    <mergeCell ref="I31:J31"/>
    <mergeCell ref="D35:F35"/>
    <mergeCell ref="G35:J35"/>
    <mergeCell ref="D27:D28"/>
    <mergeCell ref="E27:F27"/>
    <mergeCell ref="G27:H27"/>
    <mergeCell ref="I27:J27"/>
    <mergeCell ref="E28:F28"/>
    <mergeCell ref="G28:H28"/>
    <mergeCell ref="I28:J28"/>
    <mergeCell ref="D29:F29"/>
    <mergeCell ref="G29:J29"/>
    <mergeCell ref="B19:C19"/>
    <mergeCell ref="D19:F19"/>
    <mergeCell ref="G19:O19"/>
    <mergeCell ref="U19:V19"/>
    <mergeCell ref="B20:C37"/>
    <mergeCell ref="D20:F20"/>
    <mergeCell ref="G20:J20"/>
    <mergeCell ref="D21:E21"/>
    <mergeCell ref="G21:J21"/>
    <mergeCell ref="D22:D25"/>
    <mergeCell ref="E24:F24"/>
    <mergeCell ref="G24:H24"/>
    <mergeCell ref="I24:J24"/>
    <mergeCell ref="E25:F25"/>
    <mergeCell ref="G25:H25"/>
    <mergeCell ref="I25:J25"/>
    <mergeCell ref="E22:F22"/>
    <mergeCell ref="G22:H22"/>
    <mergeCell ref="I22:J22"/>
    <mergeCell ref="E23:F23"/>
    <mergeCell ref="G23:H23"/>
    <mergeCell ref="I23:J23"/>
    <mergeCell ref="D26:F26"/>
    <mergeCell ref="G26:J26"/>
    <mergeCell ref="B16:C17"/>
    <mergeCell ref="E16:O16"/>
    <mergeCell ref="E17:O17"/>
    <mergeCell ref="B18:C18"/>
    <mergeCell ref="D18:F18"/>
    <mergeCell ref="G18:J18"/>
    <mergeCell ref="K18:O18"/>
    <mergeCell ref="B12:C13"/>
    <mergeCell ref="D12:L13"/>
    <mergeCell ref="M12:N13"/>
    <mergeCell ref="S12:V12"/>
    <mergeCell ref="B14:C15"/>
    <mergeCell ref="D14:H15"/>
    <mergeCell ref="I14:L14"/>
    <mergeCell ref="M14:N15"/>
    <mergeCell ref="O14:O15"/>
    <mergeCell ref="I15:L15"/>
    <mergeCell ref="M8:M9"/>
    <mergeCell ref="N8:O8"/>
    <mergeCell ref="R8:R9"/>
    <mergeCell ref="S8:S9"/>
    <mergeCell ref="U8:V8"/>
    <mergeCell ref="N9:O9"/>
    <mergeCell ref="U9:V9"/>
    <mergeCell ref="K1:L1"/>
    <mergeCell ref="B2:O2"/>
    <mergeCell ref="K3:O3"/>
    <mergeCell ref="F5:G8"/>
    <mergeCell ref="I6:O6"/>
    <mergeCell ref="S6:V6"/>
    <mergeCell ref="I7:N7"/>
    <mergeCell ref="S7:V7"/>
    <mergeCell ref="H8:H9"/>
    <mergeCell ref="I8:L9"/>
  </mergeCells>
  <phoneticPr fontId="1"/>
  <dataValidations count="7">
    <dataValidation type="list" allowBlank="1" showInputMessage="1" showErrorMessage="1" sqref="V21" xr:uid="{AFDA069D-EB21-4DE9-AE2B-FFA3D719AAF2}">
      <formula1>$AC$12:$AC$16</formula1>
    </dataValidation>
    <dataValidation type="list" allowBlank="1" showInputMessage="1" showErrorMessage="1" sqref="S11" xr:uid="{BDCD17AF-70D9-4FB2-947E-BC3381F73070}">
      <formula1>$Y$12:$Y$13</formula1>
    </dataValidation>
    <dataValidation type="list" allowBlank="1" showInputMessage="1" showErrorMessage="1" sqref="R18:R19 S27:S28 S30:S31 S33 S22 S24:S25" xr:uid="{7B7CF48B-EE6F-420F-9F40-B69FA9590C38}">
      <formula1>$Z$13:$Z$14</formula1>
    </dataValidation>
    <dataValidation type="list" allowBlank="1" showInputMessage="1" showErrorMessage="1" sqref="S19" xr:uid="{72B40DB9-EA1C-4A82-B5F4-2DF8059626C9}">
      <formula1>$AB$12:$AB$14</formula1>
    </dataValidation>
    <dataValidation type="list" allowBlank="1" showInputMessage="1" showErrorMessage="1" sqref="S38" xr:uid="{8FE196F9-DEDB-4493-96DF-4F37539C92F9}">
      <formula1>$AD$12:$AD$19</formula1>
    </dataValidation>
    <dataValidation type="list" allowBlank="1" showInputMessage="1" showErrorMessage="1" sqref="S23" xr:uid="{DCC36863-D9E7-426F-9237-5F578BACD8D9}">
      <formula1>$Z$12:$Z$14</formula1>
    </dataValidation>
    <dataValidation type="list" allowBlank="1" showInputMessage="1" sqref="S39" xr:uid="{AF274C5A-32A3-4961-96C0-339C74B7D932}">
      <formula1>$AD$12:$AD$19</formula1>
    </dataValidation>
  </dataValidations>
  <printOptions horizontalCentered="1"/>
  <pageMargins left="0.51181102362204722" right="0.51181102362204722" top="0.55118110236220474" bottom="0.15748031496062992" header="0.31496062992125984" footer="0.31496062992125984"/>
  <pageSetup paperSize="9" scale="95" orientation="portrait" r:id="rId1"/>
  <rowBreaks count="2" manualBreakCount="2">
    <brk id="52" min="1" max="14" man="1"/>
    <brk id="99" min="1"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1CFEE-A0C4-42B6-B0B7-2DD6D09BEE4D}">
  <dimension ref="A1:AE140"/>
  <sheetViews>
    <sheetView view="pageBreakPreview" topLeftCell="D1" zoomScaleNormal="100" zoomScaleSheetLayoutView="100" workbookViewId="0">
      <selection activeCell="S3" sqref="S3"/>
    </sheetView>
  </sheetViews>
  <sheetFormatPr baseColWidth="10" defaultColWidth="9" defaultRowHeight="14"/>
  <cols>
    <col min="1" max="1" width="6.6640625" style="15" customWidth="1"/>
    <col min="2" max="2" width="3.1640625" style="16" customWidth="1"/>
    <col min="3" max="3" width="10.6640625" style="14" customWidth="1"/>
    <col min="4" max="4" width="7.1640625" style="15" customWidth="1"/>
    <col min="5" max="6" width="5.6640625" style="15" customWidth="1"/>
    <col min="7" max="10" width="5.5" style="15" customWidth="1"/>
    <col min="11" max="12" width="5.6640625" style="15" customWidth="1"/>
    <col min="13" max="14" width="9" style="15"/>
    <col min="15" max="15" width="13.6640625" style="15" customWidth="1"/>
    <col min="16" max="16" width="4.6640625" style="15" customWidth="1"/>
    <col min="17" max="21" width="11.6640625" style="15" customWidth="1"/>
    <col min="22" max="22" width="12.6640625" style="15" customWidth="1"/>
    <col min="23" max="23" width="9" style="15"/>
    <col min="24" max="24" width="4.6640625" style="15" customWidth="1"/>
    <col min="25" max="26" width="9" style="15"/>
    <col min="27" max="27" width="6.6640625" style="15" customWidth="1"/>
    <col min="28" max="16384" width="9" style="15"/>
  </cols>
  <sheetData>
    <row r="1" spans="1:31" ht="18" customHeight="1">
      <c r="A1" s="38" t="s">
        <v>130</v>
      </c>
      <c r="B1" s="14" t="s">
        <v>47</v>
      </c>
      <c r="K1" s="224" t="s">
        <v>48</v>
      </c>
      <c r="L1" s="225"/>
      <c r="M1" s="40" t="s">
        <v>132</v>
      </c>
      <c r="N1" s="41"/>
      <c r="O1" s="42" t="s">
        <v>133</v>
      </c>
    </row>
    <row r="2" spans="1:31" ht="31.5" customHeight="1" thickBot="1">
      <c r="A2" s="39">
        <v>1</v>
      </c>
      <c r="B2" s="226" t="s">
        <v>49</v>
      </c>
      <c r="C2" s="226"/>
      <c r="D2" s="226"/>
      <c r="E2" s="226"/>
      <c r="F2" s="226"/>
      <c r="G2" s="226"/>
      <c r="H2" s="226"/>
      <c r="I2" s="226"/>
      <c r="J2" s="226"/>
      <c r="K2" s="226"/>
      <c r="L2" s="226"/>
      <c r="M2" s="226"/>
      <c r="N2" s="226"/>
      <c r="O2" s="226"/>
      <c r="P2" s="83"/>
    </row>
    <row r="3" spans="1:31" ht="18.75" customHeight="1" thickBot="1">
      <c r="K3" s="227" t="str">
        <f>IF(S3="","令和　　　　　年　　　　　月　　　　　日",TEXT(S3,"[dbnum3]令和    e  年    m  月    d  日"))</f>
        <v>令和　　　　　年　　　　　月　　　　　日</v>
      </c>
      <c r="L3" s="227"/>
      <c r="M3" s="227"/>
      <c r="N3" s="227"/>
      <c r="O3" s="227"/>
      <c r="P3" s="17"/>
      <c r="R3" s="170" t="s">
        <v>4</v>
      </c>
      <c r="S3" s="171"/>
      <c r="T3" s="172" t="s">
        <v>242</v>
      </c>
    </row>
    <row r="4" spans="1:31" ht="18.75" customHeight="1" thickBot="1">
      <c r="B4" s="14" t="s">
        <v>50</v>
      </c>
    </row>
    <row r="5" spans="1:31" ht="12.75" customHeight="1" thickBot="1">
      <c r="B5" s="14"/>
      <c r="F5" s="228" t="s">
        <v>51</v>
      </c>
      <c r="G5" s="228"/>
      <c r="H5" s="18" t="str">
        <f>"（　"&amp;IF(S5="","〒      －       ",TEXT(S5,"〒 000 － 0000"))&amp;"　）"</f>
        <v>（　〒      －       　）</v>
      </c>
      <c r="R5" s="64" t="s">
        <v>175</v>
      </c>
      <c r="S5" s="173"/>
    </row>
    <row r="6" spans="1:31" ht="23.25" customHeight="1">
      <c r="F6" s="228"/>
      <c r="G6" s="228"/>
      <c r="H6" s="101" t="s">
        <v>188</v>
      </c>
      <c r="I6" s="229" t="str">
        <f>S6&amp;""</f>
        <v/>
      </c>
      <c r="J6" s="229"/>
      <c r="K6" s="229"/>
      <c r="L6" s="229"/>
      <c r="M6" s="229"/>
      <c r="N6" s="229"/>
      <c r="O6" s="229"/>
      <c r="R6" s="64" t="s">
        <v>43</v>
      </c>
      <c r="S6" s="392"/>
      <c r="T6" s="393"/>
      <c r="U6" s="393"/>
      <c r="V6" s="394"/>
    </row>
    <row r="7" spans="1:31" ht="23.25" customHeight="1" thickBot="1">
      <c r="F7" s="228"/>
      <c r="G7" s="228"/>
      <c r="H7" s="101" t="s">
        <v>187</v>
      </c>
      <c r="I7" s="231" t="str">
        <f>S7&amp;""</f>
        <v/>
      </c>
      <c r="J7" s="231"/>
      <c r="K7" s="231"/>
      <c r="L7" s="231"/>
      <c r="M7" s="231"/>
      <c r="N7" s="231"/>
      <c r="O7" s="15" t="s">
        <v>131</v>
      </c>
      <c r="Q7" s="16" t="s">
        <v>174</v>
      </c>
      <c r="R7" s="64" t="s">
        <v>135</v>
      </c>
      <c r="S7" s="395"/>
      <c r="T7" s="384"/>
      <c r="U7" s="230"/>
      <c r="V7" s="396"/>
    </row>
    <row r="8" spans="1:31" ht="12.75" customHeight="1">
      <c r="F8" s="228"/>
      <c r="G8" s="228"/>
      <c r="H8" s="232" t="s">
        <v>134</v>
      </c>
      <c r="I8" s="233" t="str">
        <f>IF(S8="","　　　　(　　　)",S8)</f>
        <v>　　　　(　　　)</v>
      </c>
      <c r="J8" s="233"/>
      <c r="K8" s="233"/>
      <c r="L8" s="233"/>
      <c r="M8" s="252" t="s">
        <v>157</v>
      </c>
      <c r="N8" s="253" t="str">
        <f>U8&amp;""</f>
        <v/>
      </c>
      <c r="O8" s="253"/>
      <c r="P8" s="84"/>
      <c r="R8" s="401" t="s">
        <v>136</v>
      </c>
      <c r="S8" s="402"/>
      <c r="T8" s="174" t="s">
        <v>177</v>
      </c>
      <c r="U8" s="404"/>
      <c r="V8" s="405"/>
    </row>
    <row r="9" spans="1:31" ht="12.75" customHeight="1" thickBot="1">
      <c r="F9" s="16"/>
      <c r="G9" s="16"/>
      <c r="H9" s="232"/>
      <c r="I9" s="233"/>
      <c r="J9" s="233"/>
      <c r="K9" s="233"/>
      <c r="L9" s="233"/>
      <c r="M9" s="252"/>
      <c r="N9" s="253" t="str">
        <f>IF(U9="","　　　(　　　　)",U9)</f>
        <v>　　　(　　　　)</v>
      </c>
      <c r="O9" s="253"/>
      <c r="P9" s="84"/>
      <c r="R9" s="401"/>
      <c r="S9" s="403"/>
      <c r="T9" s="175" t="s">
        <v>138</v>
      </c>
      <c r="U9" s="406"/>
      <c r="V9" s="407"/>
    </row>
    <row r="10" spans="1:31" ht="18.75" customHeight="1" thickBot="1">
      <c r="B10" s="14" t="s">
        <v>52</v>
      </c>
    </row>
    <row r="11" spans="1:31" ht="18.75" customHeight="1" thickBot="1">
      <c r="B11" s="14" t="s">
        <v>53</v>
      </c>
      <c r="R11" s="64" t="s">
        <v>137</v>
      </c>
      <c r="S11" s="182"/>
      <c r="T11" s="176" t="s">
        <v>176</v>
      </c>
      <c r="U11" s="214"/>
      <c r="Y11" s="52" t="s">
        <v>137</v>
      </c>
      <c r="Z11" s="52"/>
      <c r="AA11" s="52" t="s">
        <v>198</v>
      </c>
      <c r="AB11" s="52" t="s">
        <v>141</v>
      </c>
      <c r="AC11" s="52" t="s">
        <v>183</v>
      </c>
      <c r="AD11" s="52" t="s">
        <v>162</v>
      </c>
    </row>
    <row r="12" spans="1:31" ht="16" customHeight="1" thickBot="1">
      <c r="B12" s="235" t="s">
        <v>54</v>
      </c>
      <c r="C12" s="236"/>
      <c r="D12" s="277" t="str">
        <f>S12&amp;""</f>
        <v/>
      </c>
      <c r="E12" s="278"/>
      <c r="F12" s="278"/>
      <c r="G12" s="278"/>
      <c r="H12" s="278"/>
      <c r="I12" s="278"/>
      <c r="J12" s="278"/>
      <c r="K12" s="278"/>
      <c r="L12" s="279"/>
      <c r="M12" s="245" t="s">
        <v>55</v>
      </c>
      <c r="N12" s="283"/>
      <c r="O12" s="36" t="str">
        <f>IF(S11="町内者","■町内者","□町内者")</f>
        <v>□町内者</v>
      </c>
      <c r="P12" s="87"/>
      <c r="R12" s="64" t="s">
        <v>54</v>
      </c>
      <c r="S12" s="397"/>
      <c r="T12" s="398"/>
      <c r="U12" s="399"/>
      <c r="V12" s="400"/>
      <c r="Y12" s="52" t="s">
        <v>44</v>
      </c>
      <c r="Z12" s="52" t="s">
        <v>196</v>
      </c>
      <c r="AA12" s="128">
        <v>970</v>
      </c>
      <c r="AB12" s="64" t="s">
        <v>142</v>
      </c>
      <c r="AC12" s="52" t="s">
        <v>41</v>
      </c>
      <c r="AD12" s="52">
        <v>1</v>
      </c>
      <c r="AE12" s="15" t="s">
        <v>164</v>
      </c>
    </row>
    <row r="13" spans="1:31" ht="16" customHeight="1" thickBot="1">
      <c r="B13" s="237"/>
      <c r="C13" s="238"/>
      <c r="D13" s="280"/>
      <c r="E13" s="281"/>
      <c r="F13" s="281"/>
      <c r="G13" s="281"/>
      <c r="H13" s="281"/>
      <c r="I13" s="281"/>
      <c r="J13" s="281"/>
      <c r="K13" s="281"/>
      <c r="L13" s="282"/>
      <c r="M13" s="261"/>
      <c r="N13" s="284"/>
      <c r="O13" s="37" t="str">
        <f>IF(S11="町外者","■町外者","□町外者")</f>
        <v>□町外者</v>
      </c>
      <c r="P13" s="87"/>
      <c r="R13" s="64" t="s">
        <v>3</v>
      </c>
      <c r="S13" s="213"/>
      <c r="T13" s="180"/>
      <c r="Y13" s="52" t="s">
        <v>139</v>
      </c>
      <c r="Z13" s="52" t="s">
        <v>247</v>
      </c>
      <c r="AA13" s="128">
        <v>5670</v>
      </c>
      <c r="AB13" s="64" t="s">
        <v>143</v>
      </c>
      <c r="AC13" s="52" t="s">
        <v>36</v>
      </c>
      <c r="AD13" s="52">
        <v>2</v>
      </c>
      <c r="AE13" s="15" t="s">
        <v>165</v>
      </c>
    </row>
    <row r="14" spans="1:31" ht="18" customHeight="1" thickBot="1">
      <c r="B14" s="235" t="s">
        <v>56</v>
      </c>
      <c r="C14" s="236"/>
      <c r="D14" s="239" t="str">
        <f>IF(S13="","令和　　　年　　　月　　　日（　　　曜日）",DBCS(TEXT(S13,"令和 e 年 m 月 d 日（ aaa 曜日）")))</f>
        <v>令和　　　年　　　月　　　日（　　　曜日）</v>
      </c>
      <c r="E14" s="240"/>
      <c r="F14" s="240"/>
      <c r="G14" s="240"/>
      <c r="H14" s="240"/>
      <c r="I14" s="243" t="str">
        <f>IF(S14="","午前・午後　　　時　　分",TEXT(S14,"  [$-ja-JP]AM/PM  h  時  mm  分;@"))&amp;"から"</f>
        <v>午前・午後　　　時　　分から</v>
      </c>
      <c r="J14" s="243"/>
      <c r="K14" s="243"/>
      <c r="L14" s="244"/>
      <c r="M14" s="245" t="s">
        <v>57</v>
      </c>
      <c r="N14" s="246"/>
      <c r="O14" s="248" t="str">
        <f>U11&amp;""</f>
        <v/>
      </c>
      <c r="P14" s="88"/>
      <c r="R14" s="64" t="s">
        <v>6</v>
      </c>
      <c r="S14" s="178"/>
      <c r="T14" s="179"/>
      <c r="Z14" s="52" t="s">
        <v>140</v>
      </c>
      <c r="AA14" s="128"/>
      <c r="AB14" s="64" t="s">
        <v>144</v>
      </c>
      <c r="AC14" s="52" t="s">
        <v>37</v>
      </c>
      <c r="AD14" s="52">
        <v>3</v>
      </c>
      <c r="AE14" s="15" t="s">
        <v>166</v>
      </c>
    </row>
    <row r="15" spans="1:31" ht="18" customHeight="1">
      <c r="B15" s="237"/>
      <c r="C15" s="238"/>
      <c r="D15" s="241"/>
      <c r="E15" s="242"/>
      <c r="F15" s="242"/>
      <c r="G15" s="242"/>
      <c r="H15" s="242"/>
      <c r="I15" s="250" t="str">
        <f>IF(T14="","午前・午後　　　時　　分",TEXT(T14,"  [$-ja-JP]AM/PM  h  時  mm  分;@"))&amp;"まで"</f>
        <v>午前・午後　　　時　　分まで</v>
      </c>
      <c r="J15" s="250"/>
      <c r="K15" s="250"/>
      <c r="L15" s="251"/>
      <c r="M15" s="237"/>
      <c r="N15" s="247"/>
      <c r="O15" s="249"/>
      <c r="P15" s="88"/>
      <c r="R15" s="52" t="s">
        <v>158</v>
      </c>
      <c r="S15" s="169" t="s">
        <v>159</v>
      </c>
      <c r="T15" s="177" t="s">
        <v>160</v>
      </c>
      <c r="U15" s="52" t="s">
        <v>161</v>
      </c>
      <c r="V15" s="168"/>
      <c r="AC15" s="52" t="s">
        <v>34</v>
      </c>
      <c r="AD15" s="52" t="s">
        <v>163</v>
      </c>
      <c r="AE15" s="15" t="s">
        <v>189</v>
      </c>
    </row>
    <row r="16" spans="1:31" ht="18" customHeight="1">
      <c r="B16" s="245" t="s">
        <v>58</v>
      </c>
      <c r="C16" s="260"/>
      <c r="D16" s="19" t="s">
        <v>59</v>
      </c>
      <c r="E16" s="263" t="str">
        <f>"【入場】　"&amp;IF(R16="","　　　時　　　分",TEXT(R16,"  h  時  mm  分"))&amp;"　　　【開演】　"&amp;IF(S16="","　　　時　　　分",TEXT(S16,"  h  時  mm  分"))&amp;"　　　【終演】　"&amp;IF(T16="","　　　時　　　分",TEXT(T16,"  h  時  mm  分"))&amp;"　　　【人員】　"&amp;IF(U16="","　　",U16)&amp;"　人"</f>
        <v>【入場】　　　　時　　　分　　　【開演】　　　　時　　　分　　　【終演】　　　　時　　　分　　　【人員】　　　　人</v>
      </c>
      <c r="F16" s="264"/>
      <c r="G16" s="264"/>
      <c r="H16" s="264"/>
      <c r="I16" s="264"/>
      <c r="J16" s="264"/>
      <c r="K16" s="264"/>
      <c r="L16" s="264"/>
      <c r="M16" s="264"/>
      <c r="N16" s="264"/>
      <c r="O16" s="265"/>
      <c r="P16" s="89"/>
      <c r="Q16" s="16" t="s">
        <v>155</v>
      </c>
      <c r="R16" s="65"/>
      <c r="S16" s="65"/>
      <c r="T16" s="65"/>
      <c r="U16" s="113"/>
      <c r="AC16" s="52" t="s">
        <v>35</v>
      </c>
      <c r="AD16" s="52" t="s">
        <v>169</v>
      </c>
      <c r="AE16" s="15" t="s">
        <v>190</v>
      </c>
    </row>
    <row r="17" spans="2:31" ht="18" customHeight="1" thickBot="1">
      <c r="B17" s="261"/>
      <c r="C17" s="262"/>
      <c r="D17" s="20" t="s">
        <v>60</v>
      </c>
      <c r="E17" s="266" t="str">
        <f>"【入場】　"&amp;IF(R17="","　　　時　　　分",TEXT(R17,"  h  時  mm  分"))&amp;"　　　【開演】　"&amp;IF(S17="","　　　時　　　分",TEXT(S17,"  h  時  mm  分"))&amp;"　　　【終演】　"&amp;IF(T17="","　　　時　　　分",TEXT(T17,"  h  時  mm  分"))&amp;"　　　【人員】　"&amp;IF(U17="","　　",U17)&amp;"　人"</f>
        <v>【入場】　　　　時　　　分　　　【開演】　　　　時　　　分　　　【終演】　　　　時　　　分　　　【人員】　　　　人</v>
      </c>
      <c r="F17" s="267"/>
      <c r="G17" s="267"/>
      <c r="H17" s="267"/>
      <c r="I17" s="267"/>
      <c r="J17" s="267"/>
      <c r="K17" s="267"/>
      <c r="L17" s="267"/>
      <c r="M17" s="267"/>
      <c r="N17" s="267"/>
      <c r="O17" s="268"/>
      <c r="P17" s="89"/>
      <c r="Q17" s="16" t="s">
        <v>156</v>
      </c>
      <c r="R17" s="181"/>
      <c r="S17" s="66"/>
      <c r="T17" s="181"/>
      <c r="U17" s="114"/>
      <c r="AD17" s="52" t="s">
        <v>170</v>
      </c>
      <c r="AE17" s="15" t="s">
        <v>167</v>
      </c>
    </row>
    <row r="18" spans="2:31" ht="18" customHeight="1" thickBot="1">
      <c r="B18" s="245" t="s">
        <v>61</v>
      </c>
      <c r="C18" s="260"/>
      <c r="D18" s="269" t="str">
        <f>IF(R18="無","■","□")&amp;" 無　 　"&amp;IF(R18="有","■","□")&amp;" 有"</f>
        <v>□ 無　 　□ 有</v>
      </c>
      <c r="E18" s="270"/>
      <c r="F18" s="271"/>
      <c r="G18" s="272" t="s">
        <v>62</v>
      </c>
      <c r="H18" s="273"/>
      <c r="I18" s="273"/>
      <c r="J18" s="274"/>
      <c r="K18" s="275" t="str">
        <f>S18&amp;"　　"&amp;IF(T18="","　　　　　",TEXT(T18,"[dbnum3]#,##0"))&amp;"　円　・　"&amp;U18&amp;"　　"&amp;IF(V18="","　　　　　",TEXT(V18,"[dbnum3]#,##0"))&amp;"　円"</f>
        <v>大人　　　　　　　　円　・　小人　　　　　　　　円</v>
      </c>
      <c r="L18" s="275"/>
      <c r="M18" s="275"/>
      <c r="N18" s="275"/>
      <c r="O18" s="276"/>
      <c r="P18" s="88"/>
      <c r="Q18" s="16" t="s">
        <v>62</v>
      </c>
      <c r="R18" s="219"/>
      <c r="S18" s="220" t="s">
        <v>245</v>
      </c>
      <c r="T18" s="216"/>
      <c r="U18" s="218" t="s">
        <v>246</v>
      </c>
      <c r="V18" s="216"/>
      <c r="AD18" s="52" t="s">
        <v>171</v>
      </c>
      <c r="AE18" s="15" t="s">
        <v>173</v>
      </c>
    </row>
    <row r="19" spans="2:31" ht="18" customHeight="1" thickBot="1">
      <c r="B19" s="285" t="s">
        <v>63</v>
      </c>
      <c r="C19" s="286"/>
      <c r="D19" s="269" t="str">
        <f>IF(R19="無","■","□")&amp;" 無　 　"&amp;IF(R19="有","■","□")&amp;" 有"</f>
        <v>□ 無　 　□ 有</v>
      </c>
      <c r="E19" s="270"/>
      <c r="F19" s="271"/>
      <c r="G19" s="287" t="str">
        <f>IF(S19="物品等の販売","■","□")&amp;"物品等の販売　　"&amp;IF(S19="広告類の掲示等","■","□")&amp;"広告類の掲示等　　"&amp;IF(S19="その他","■","□")&amp;"その他（　"&amp;IF(U19="","                     　　　",U19)&amp;"　）"</f>
        <v>□物品等の販売　　□広告類の掲示等　　□その他（　                     　　　　）</v>
      </c>
      <c r="H19" s="288"/>
      <c r="I19" s="288"/>
      <c r="J19" s="288"/>
      <c r="K19" s="288"/>
      <c r="L19" s="288"/>
      <c r="M19" s="288"/>
      <c r="N19" s="288"/>
      <c r="O19" s="289"/>
      <c r="P19" s="90"/>
      <c r="Q19" s="81" t="s">
        <v>186</v>
      </c>
      <c r="R19" s="221"/>
      <c r="S19" s="217"/>
      <c r="T19" s="215" t="s">
        <v>192</v>
      </c>
      <c r="U19" s="408"/>
      <c r="V19" s="409"/>
      <c r="W19" s="111"/>
      <c r="AD19" s="52" t="s">
        <v>172</v>
      </c>
      <c r="AE19" s="15" t="s">
        <v>168</v>
      </c>
    </row>
    <row r="20" spans="2:31" ht="33" customHeight="1" thickBot="1">
      <c r="B20" s="245" t="s">
        <v>64</v>
      </c>
      <c r="C20" s="260"/>
      <c r="D20" s="272" t="s">
        <v>65</v>
      </c>
      <c r="E20" s="273"/>
      <c r="F20" s="294"/>
      <c r="G20" s="272" t="s">
        <v>6</v>
      </c>
      <c r="H20" s="273"/>
      <c r="I20" s="273"/>
      <c r="J20" s="294"/>
      <c r="K20" s="21" t="s">
        <v>66</v>
      </c>
      <c r="L20" s="21" t="s">
        <v>8</v>
      </c>
      <c r="M20" s="21" t="s">
        <v>67</v>
      </c>
      <c r="N20" s="21" t="s">
        <v>68</v>
      </c>
      <c r="O20" s="22" t="s">
        <v>0</v>
      </c>
      <c r="P20" s="88"/>
      <c r="S20" s="212" t="s">
        <v>243</v>
      </c>
      <c r="T20" s="212" t="s">
        <v>244</v>
      </c>
      <c r="U20" s="106" t="s">
        <v>191</v>
      </c>
      <c r="V20" s="183" t="s">
        <v>183</v>
      </c>
      <c r="W20" s="110" t="s">
        <v>184</v>
      </c>
    </row>
    <row r="21" spans="2:31" ht="18" customHeight="1" thickBot="1">
      <c r="B21" s="292"/>
      <c r="C21" s="293"/>
      <c r="D21" s="410" t="s">
        <v>9</v>
      </c>
      <c r="E21" s="411"/>
      <c r="F21" s="115" t="str">
        <f>IF(V21="舞台のみ","(舞台)","")</f>
        <v/>
      </c>
      <c r="G21" s="345" t="str">
        <f>IF(S21="","：　　　～　　　：",TEXT(S21,"h:mm")&amp;"　～　"&amp;TEXT(T21,"h:mm"))</f>
        <v>：　　　～　　　：</v>
      </c>
      <c r="H21" s="346"/>
      <c r="I21" s="346"/>
      <c r="J21" s="347"/>
      <c r="K21" s="71" t="str">
        <f>IF(U21="","",U21)</f>
        <v/>
      </c>
      <c r="L21" s="71" t="str">
        <f>IF(SUM(S21:T21)=0,"",ROUNDUP((T21-S21)*24,0))</f>
        <v/>
      </c>
      <c r="M21" s="61" t="str">
        <f>IF(L21="","",INDEX(使用料一覧表!$C$7:$H$17,MATCH(D21&amp;V21,使用料一覧表!$J$7:$J$17,0),MATCH($S$11&amp;IF(OR(AND(S21&lt;9/24,T21&lt;=9/24),AND(S21&gt;=21/24,T21&gt;21/24)),"時間外",""),使用料一覧表!$C$18:$H$18,0)))</f>
        <v/>
      </c>
      <c r="N21" s="56" t="str">
        <f>IF(L21="","",IF($W$21="有",INDEX(使用料一覧表!$C$7:$H$17,MATCH(D21&amp;V21,使用料一覧表!$J$7:$J$17,0),MATCH($S$11&amp;$W$20,使用料一覧表!$C$18:$H$18,0)),""))</f>
        <v/>
      </c>
      <c r="O21" s="75" t="str">
        <f>IF(M21="","",M21*L21+IF(N21="",0,(N21*L21)))</f>
        <v/>
      </c>
      <c r="P21" s="91"/>
      <c r="Q21" s="131" t="s">
        <v>9</v>
      </c>
      <c r="R21" s="64" t="s">
        <v>6</v>
      </c>
      <c r="S21" s="196"/>
      <c r="T21" s="185"/>
      <c r="U21" s="186"/>
      <c r="V21" s="187"/>
      <c r="W21" s="132" t="str">
        <f>IF(OR(X21=7,X21=8,X21=9,X21=12,X21=1,X21=2,X21=3),"有","")</f>
        <v/>
      </c>
      <c r="X21" s="126" t="str">
        <f>IF(S13="","",MONTH(S13))</f>
        <v/>
      </c>
    </row>
    <row r="22" spans="2:31" ht="18" customHeight="1">
      <c r="B22" s="292"/>
      <c r="C22" s="293"/>
      <c r="D22" s="318" t="s">
        <v>10</v>
      </c>
      <c r="E22" s="319" t="s">
        <v>21</v>
      </c>
      <c r="F22" s="320"/>
      <c r="G22" s="321" t="str">
        <f t="shared" ref="G22" si="0">IF(LEFT(S22,1)="有","■使用有","□使用有")</f>
        <v>□使用有</v>
      </c>
      <c r="H22" s="322"/>
      <c r="I22" s="322" t="str">
        <f t="shared" ref="I22" si="1">IF(S22="無","■使用無","□使用無")</f>
        <v>□使用無</v>
      </c>
      <c r="J22" s="325"/>
      <c r="K22" s="72"/>
      <c r="L22" s="72"/>
      <c r="M22" s="62">
        <v>1520</v>
      </c>
      <c r="N22" s="57"/>
      <c r="O22" s="76" t="str">
        <f t="shared" ref="O22" si="2">IF(LEFT(S22,1)="有",M22,"")</f>
        <v/>
      </c>
      <c r="P22" s="91"/>
      <c r="Q22" s="131"/>
      <c r="R22" s="188" t="s">
        <v>145</v>
      </c>
      <c r="S22" s="197"/>
      <c r="U22" s="184"/>
    </row>
    <row r="23" spans="2:31" ht="18" customHeight="1">
      <c r="B23" s="292"/>
      <c r="C23" s="293"/>
      <c r="D23" s="237"/>
      <c r="E23" s="319" t="s">
        <v>12</v>
      </c>
      <c r="F23" s="320"/>
      <c r="G23" s="321" t="str">
        <f>IF(LEFT(S23,1)="有","■使用有","□使用有")</f>
        <v>□使用有</v>
      </c>
      <c r="H23" s="322"/>
      <c r="I23" s="322" t="str">
        <f>IF(S23="無","■使用無","□使用無")</f>
        <v>□使用無</v>
      </c>
      <c r="J23" s="325"/>
      <c r="K23" s="72"/>
      <c r="L23" s="72"/>
      <c r="M23" s="62">
        <f>IF(OR(S23=0,S23="無"),0,VLOOKUP($S$23,$Z$12:$AA$14,2,FALSE))</f>
        <v>0</v>
      </c>
      <c r="N23" s="57"/>
      <c r="O23" s="76" t="str">
        <f>IF(LEFT(S23,1)="有",M23,"")</f>
        <v/>
      </c>
      <c r="P23" s="91"/>
      <c r="Q23" s="131"/>
      <c r="R23" s="189" t="s">
        <v>146</v>
      </c>
      <c r="S23" s="191"/>
      <c r="U23" s="129"/>
    </row>
    <row r="24" spans="2:31" ht="18" customHeight="1">
      <c r="B24" s="292"/>
      <c r="C24" s="293"/>
      <c r="D24" s="237"/>
      <c r="E24" s="319" t="s">
        <v>22</v>
      </c>
      <c r="F24" s="320"/>
      <c r="G24" s="321" t="str">
        <f t="shared" ref="G24:G25" si="3">IF(LEFT(S24,1)="有","■使用有","□使用有")</f>
        <v>□使用有</v>
      </c>
      <c r="H24" s="322"/>
      <c r="I24" s="322" t="str">
        <f t="shared" ref="I24:I25" si="4">IF(S24="無","■使用無","□使用無")</f>
        <v>□使用無</v>
      </c>
      <c r="J24" s="325"/>
      <c r="K24" s="72"/>
      <c r="L24" s="72"/>
      <c r="M24" s="62">
        <v>1290</v>
      </c>
      <c r="N24" s="57"/>
      <c r="O24" s="76" t="str">
        <f t="shared" ref="O24:O25" si="5">IF(LEFT(S24,1)="有",M24,"")</f>
        <v/>
      </c>
      <c r="P24" s="91"/>
      <c r="Q24" s="131"/>
      <c r="R24" s="189" t="s">
        <v>147</v>
      </c>
      <c r="S24" s="191"/>
      <c r="U24" s="129"/>
    </row>
    <row r="25" spans="2:31" ht="18" customHeight="1" thickBot="1">
      <c r="B25" s="292"/>
      <c r="C25" s="293"/>
      <c r="D25" s="272"/>
      <c r="E25" s="329" t="s">
        <v>23</v>
      </c>
      <c r="F25" s="330"/>
      <c r="G25" s="318" t="str">
        <f t="shared" si="3"/>
        <v>□使用有</v>
      </c>
      <c r="H25" s="331"/>
      <c r="I25" s="331" t="str">
        <f t="shared" si="4"/>
        <v>□使用無</v>
      </c>
      <c r="J25" s="332"/>
      <c r="K25" s="73"/>
      <c r="L25" s="73"/>
      <c r="M25" s="63">
        <v>4300</v>
      </c>
      <c r="N25" s="58"/>
      <c r="O25" s="77" t="str">
        <f t="shared" si="5"/>
        <v/>
      </c>
      <c r="P25" s="91"/>
      <c r="Q25" s="131"/>
      <c r="R25" s="190" t="s">
        <v>148</v>
      </c>
      <c r="S25" s="192"/>
      <c r="U25" s="193"/>
    </row>
    <row r="26" spans="2:31" ht="18" customHeight="1" thickBot="1">
      <c r="B26" s="292"/>
      <c r="C26" s="293"/>
      <c r="D26" s="412" t="s">
        <v>11</v>
      </c>
      <c r="E26" s="413"/>
      <c r="F26" s="414"/>
      <c r="G26" s="345" t="str">
        <f>IF(S26="","：　　　～　　　：",TEXT(S26,"h:mm")&amp;"　～　"&amp;TEXT(T26,"h:mm"))</f>
        <v>：　　　～　　　：</v>
      </c>
      <c r="H26" s="346"/>
      <c r="I26" s="346"/>
      <c r="J26" s="347"/>
      <c r="K26" s="71" t="str">
        <f>IF(U26="","",U26)</f>
        <v/>
      </c>
      <c r="L26" s="71" t="str">
        <f>IF(SUM(S26:T26)=0,"",ROUNDUP((T26-S26)*24,0))</f>
        <v/>
      </c>
      <c r="M26" s="61" t="str">
        <f>IF(L26="","",INDEX(使用料一覧表!$C$7:$H$17,MATCH(D26,使用料一覧表!$J$7:$J$17,0),MATCH($S$11&amp;IF(OR(AND(S26&lt;9/24,T26&lt;=9/24),AND(S26&gt;=21/24,T26&gt;21/24)),"時間外",""),使用料一覧表!$C$18:$H$18,0)))</f>
        <v/>
      </c>
      <c r="N26" s="55" t="str">
        <f>IF(L26="","",IF($W$21="有",INDEX(使用料一覧表!$C$7:$H$17,MATCH(D26,使用料一覧表!$J$7:$J$17,0),MATCH($S$11&amp;$W$20,使用料一覧表!$C$18:$H$18,0)),""))</f>
        <v/>
      </c>
      <c r="O26" s="75" t="str">
        <f>IF(M26="","",M26*L26+IF(N26="",0,(N26*L26)))</f>
        <v/>
      </c>
      <c r="P26" s="91"/>
      <c r="Q26" s="131" t="s">
        <v>11</v>
      </c>
      <c r="R26" s="64" t="s">
        <v>6</v>
      </c>
      <c r="S26" s="199"/>
      <c r="T26" s="185"/>
      <c r="U26" s="194"/>
      <c r="V26" s="15" t="s">
        <v>197</v>
      </c>
    </row>
    <row r="27" spans="2:31" ht="18" customHeight="1">
      <c r="B27" s="292"/>
      <c r="C27" s="293"/>
      <c r="D27" s="318" t="s">
        <v>10</v>
      </c>
      <c r="E27" s="319" t="s">
        <v>71</v>
      </c>
      <c r="F27" s="320"/>
      <c r="G27" s="321" t="str">
        <f t="shared" ref="G27:G28" si="6">IF(LEFT(S27,1)="有","■使用有","□使用有")</f>
        <v>□使用有</v>
      </c>
      <c r="H27" s="322"/>
      <c r="I27" s="322" t="str">
        <f t="shared" ref="I27:I28" si="7">IF(S27="無","■使用無","□使用無")</f>
        <v>□使用無</v>
      </c>
      <c r="J27" s="325"/>
      <c r="K27" s="72"/>
      <c r="L27" s="72"/>
      <c r="M27" s="62">
        <v>440</v>
      </c>
      <c r="N27" s="57"/>
      <c r="O27" s="76" t="str">
        <f t="shared" ref="O27:O28" si="8">IF(LEFT(S27,1)="有",M27,"")</f>
        <v/>
      </c>
      <c r="P27" s="91"/>
      <c r="Q27" s="131"/>
      <c r="R27" s="188" t="s">
        <v>146</v>
      </c>
      <c r="S27" s="198"/>
      <c r="U27" s="184"/>
    </row>
    <row r="28" spans="2:31" ht="18" customHeight="1" thickBot="1">
      <c r="B28" s="292"/>
      <c r="C28" s="293"/>
      <c r="D28" s="272"/>
      <c r="E28" s="329" t="s">
        <v>72</v>
      </c>
      <c r="F28" s="330"/>
      <c r="G28" s="318" t="str">
        <f t="shared" si="6"/>
        <v>□使用有</v>
      </c>
      <c r="H28" s="331"/>
      <c r="I28" s="331" t="str">
        <f t="shared" si="7"/>
        <v>□使用無</v>
      </c>
      <c r="J28" s="332"/>
      <c r="K28" s="73"/>
      <c r="L28" s="73"/>
      <c r="M28" s="63">
        <v>300</v>
      </c>
      <c r="N28" s="58"/>
      <c r="O28" s="77" t="str">
        <f t="shared" si="8"/>
        <v/>
      </c>
      <c r="P28" s="91"/>
      <c r="Q28" s="131"/>
      <c r="R28" s="190" t="s">
        <v>150</v>
      </c>
      <c r="S28" s="192"/>
      <c r="U28" s="130"/>
    </row>
    <row r="29" spans="2:31" ht="18" customHeight="1" thickBot="1">
      <c r="B29" s="292"/>
      <c r="C29" s="293"/>
      <c r="D29" s="412" t="s">
        <v>14</v>
      </c>
      <c r="E29" s="413"/>
      <c r="F29" s="414"/>
      <c r="G29" s="345" t="str">
        <f>IF(S29="","：　　　～　　　：",TEXT(S29,"h:mm")&amp;"　～　"&amp;TEXT(T29,"h:mm"))</f>
        <v>：　　　～　　　：</v>
      </c>
      <c r="H29" s="346"/>
      <c r="I29" s="346"/>
      <c r="J29" s="347"/>
      <c r="K29" s="71" t="str">
        <f>IF(U29="","",U29)</f>
        <v/>
      </c>
      <c r="L29" s="71" t="str">
        <f>IF(SUM(S29:T29)=0,"",ROUNDUP((T29-S29)*24,0))</f>
        <v/>
      </c>
      <c r="M29" s="55" t="str">
        <f>IF(L29="","",INDEX(使用料一覧表!$C$7:$H$17,MATCH(D29,使用料一覧表!$J$7:$J$17,0),MATCH($S$11&amp;IF(OR(AND(S29&lt;9/24,T29&lt;=9/24),AND(S29&gt;=21/24,T29&gt;21/24)),"時間外",""),使用料一覧表!$C$18:$H$18,0)))</f>
        <v/>
      </c>
      <c r="N29" s="55" t="str">
        <f>IF(L29="","",IF($W$21="有",INDEX(使用料一覧表!$C$7:$H$17,MATCH(D29,使用料一覧表!$J$7:$J$17,0),MATCH($S$11&amp;$W$20,使用料一覧表!$C$18:$H$18,0)),""))</f>
        <v/>
      </c>
      <c r="O29" s="75" t="str">
        <f>IF(M29="","",M29*L29+IF(N29="",0,(N29*L29)))</f>
        <v/>
      </c>
      <c r="P29" s="91"/>
      <c r="Q29" s="131" t="s">
        <v>14</v>
      </c>
      <c r="R29" s="52" t="s">
        <v>6</v>
      </c>
      <c r="S29" s="199"/>
      <c r="T29" s="185"/>
      <c r="U29" s="194"/>
      <c r="V29" s="15" t="s">
        <v>197</v>
      </c>
    </row>
    <row r="30" spans="2:31" ht="18" customHeight="1">
      <c r="B30" s="292"/>
      <c r="C30" s="293"/>
      <c r="D30" s="318" t="s">
        <v>10</v>
      </c>
      <c r="E30" s="319" t="s">
        <v>71</v>
      </c>
      <c r="F30" s="320"/>
      <c r="G30" s="321" t="str">
        <f t="shared" ref="G30:G31" si="9">IF(LEFT(S30,1)="有","■使用有","□使用有")</f>
        <v>□使用有</v>
      </c>
      <c r="H30" s="322"/>
      <c r="I30" s="322" t="str">
        <f t="shared" ref="I30:I31" si="10">IF(S30="無","■使用無","□使用無")</f>
        <v>□使用無</v>
      </c>
      <c r="J30" s="325"/>
      <c r="K30" s="72"/>
      <c r="L30" s="72"/>
      <c r="M30" s="62">
        <v>440</v>
      </c>
      <c r="N30" s="57"/>
      <c r="O30" s="76" t="str">
        <f t="shared" ref="O30:O31" si="11">IF(LEFT(S30,1)="有",M30,"")</f>
        <v/>
      </c>
      <c r="P30" s="91"/>
      <c r="Q30" s="131"/>
      <c r="R30" s="97" t="s">
        <v>146</v>
      </c>
      <c r="S30" s="198"/>
      <c r="U30" s="184"/>
    </row>
    <row r="31" spans="2:31" ht="18" customHeight="1" thickBot="1">
      <c r="B31" s="292"/>
      <c r="C31" s="293"/>
      <c r="D31" s="272"/>
      <c r="E31" s="329" t="s">
        <v>73</v>
      </c>
      <c r="F31" s="330"/>
      <c r="G31" s="318" t="str">
        <f t="shared" si="9"/>
        <v>□使用有</v>
      </c>
      <c r="H31" s="331"/>
      <c r="I31" s="331" t="str">
        <f t="shared" si="10"/>
        <v>□使用無</v>
      </c>
      <c r="J31" s="332"/>
      <c r="K31" s="73"/>
      <c r="L31" s="73"/>
      <c r="M31" s="63">
        <v>400</v>
      </c>
      <c r="N31" s="58"/>
      <c r="O31" s="77" t="str">
        <f t="shared" si="11"/>
        <v/>
      </c>
      <c r="P31" s="91"/>
      <c r="Q31" s="131"/>
      <c r="R31" s="99" t="s">
        <v>149</v>
      </c>
      <c r="S31" s="209"/>
      <c r="U31" s="193"/>
    </row>
    <row r="32" spans="2:31" ht="18" customHeight="1" thickBot="1">
      <c r="B32" s="292"/>
      <c r="C32" s="293"/>
      <c r="D32" s="412" t="s">
        <v>15</v>
      </c>
      <c r="E32" s="413"/>
      <c r="F32" s="414"/>
      <c r="G32" s="345" t="str">
        <f>IF(S32="","：　　　～　　　：",TEXT(S32,"h:mm")&amp;"　～　"&amp;TEXT(T32,"h:mm"))</f>
        <v>：　　　～　　　：</v>
      </c>
      <c r="H32" s="346"/>
      <c r="I32" s="346"/>
      <c r="J32" s="347"/>
      <c r="K32" s="71" t="str">
        <f>IF(U32="","",U32)</f>
        <v/>
      </c>
      <c r="L32" s="71" t="str">
        <f>IF(SUM(S32:T32)=0,"",ROUNDUP((T32-S32)*24,0))</f>
        <v/>
      </c>
      <c r="M32" s="55" t="str">
        <f>IF(L32="","",INDEX(使用料一覧表!$C$7:$H$17,MATCH(D32,使用料一覧表!$J$7:$J$17,0),MATCH($S$11&amp;IF(OR(AND(S32&lt;9/24,T32&lt;=9/24),AND(S32&gt;=21/24,T32&gt;21/24)),"時間外",""),使用料一覧表!$C$18:$H$18,0)))</f>
        <v/>
      </c>
      <c r="N32" s="55" t="str">
        <f>IF(L32="","",IF($W$21="有",INDEX(使用料一覧表!$C$7:$H$17,MATCH(D32,使用料一覧表!$J$7:$J$17,0),MATCH($S$11&amp;$W$20,使用料一覧表!$C$18:$H$18,0)),""))</f>
        <v/>
      </c>
      <c r="O32" s="75" t="str">
        <f>IF(M32="","",M32*L32+IF(N32="",0,(N32*L32)))</f>
        <v/>
      </c>
      <c r="P32" s="91"/>
      <c r="Q32" s="131" t="s">
        <v>15</v>
      </c>
      <c r="R32" s="64" t="s">
        <v>6</v>
      </c>
      <c r="S32" s="199"/>
      <c r="T32" s="185"/>
      <c r="U32" s="194"/>
      <c r="V32" s="15" t="s">
        <v>197</v>
      </c>
    </row>
    <row r="33" spans="2:22" ht="18" customHeight="1" thickBot="1">
      <c r="B33" s="292"/>
      <c r="C33" s="293"/>
      <c r="D33" s="23" t="s">
        <v>10</v>
      </c>
      <c r="E33" s="329" t="s">
        <v>22</v>
      </c>
      <c r="F33" s="330"/>
      <c r="G33" s="318" t="str">
        <f>IF(LEFT(S33,1)="有","■使用有","□使用有")</f>
        <v>□使用有</v>
      </c>
      <c r="H33" s="331"/>
      <c r="I33" s="331" t="str">
        <f t="shared" ref="I33" si="12">IF(S33="無","■使用無","□使用無")</f>
        <v>□使用無</v>
      </c>
      <c r="J33" s="332"/>
      <c r="K33" s="73"/>
      <c r="L33" s="73"/>
      <c r="M33" s="63">
        <v>250</v>
      </c>
      <c r="N33" s="58"/>
      <c r="O33" s="77" t="str">
        <f>IF(LEFT(S33,1)="有",M33,"")</f>
        <v/>
      </c>
      <c r="P33" s="91"/>
      <c r="Q33" s="131"/>
      <c r="R33" s="64" t="s">
        <v>147</v>
      </c>
      <c r="S33" s="211"/>
      <c r="U33" s="208"/>
    </row>
    <row r="34" spans="2:22" ht="18" customHeight="1">
      <c r="B34" s="292"/>
      <c r="C34" s="293"/>
      <c r="D34" s="415" t="s">
        <v>16</v>
      </c>
      <c r="E34" s="416"/>
      <c r="F34" s="417"/>
      <c r="G34" s="345" t="str">
        <f>IF(S34="","：　　　～　　　：",TEXT(S34,"h:mm")&amp;"　～　"&amp;TEXT(T34,"h:mm"))</f>
        <v>：　　　～　　　：</v>
      </c>
      <c r="H34" s="346"/>
      <c r="I34" s="346"/>
      <c r="J34" s="347"/>
      <c r="K34" s="71" t="str">
        <f t="shared" ref="K34:K36" si="13">IF(U34="","",U34)</f>
        <v/>
      </c>
      <c r="L34" s="71" t="str">
        <f>IF(SUM(S34:T34)=0,"",ROUNDUP((T34-S34)*24,0))</f>
        <v/>
      </c>
      <c r="M34" s="55" t="str">
        <f>IF(L34="","",INDEX(使用料一覧表!$C$7:$H$17,MATCH(D34,使用料一覧表!$J$7:$J$17,0),MATCH($S$11&amp;IF(OR(AND(S34&lt;9/24,T34&lt;=9/24),AND(S34&gt;=21/24,T34&gt;21/24)),"時間外",""),使用料一覧表!$C$18:$H$18,0)))</f>
        <v/>
      </c>
      <c r="N34" s="55" t="str">
        <f>IF(L34="","",IF($W$21="有",INDEX(使用料一覧表!$C$7:$H$17,MATCH(D34,使用料一覧表!$J$7:$J$17,0),MATCH($S$11&amp;$W$20,使用料一覧表!$C$18:$H$18,0)),""))</f>
        <v/>
      </c>
      <c r="O34" s="75" t="str">
        <f>IF(M34="","",M34*L34+IF(N34="",0,(N34*L34)))</f>
        <v/>
      </c>
      <c r="P34" s="91"/>
      <c r="Q34" s="131" t="s">
        <v>16</v>
      </c>
      <c r="R34" s="64" t="s">
        <v>6</v>
      </c>
      <c r="S34" s="210"/>
      <c r="T34" s="200"/>
      <c r="U34" s="201"/>
      <c r="V34" s="15" t="s">
        <v>197</v>
      </c>
    </row>
    <row r="35" spans="2:22" ht="18" customHeight="1">
      <c r="B35" s="292"/>
      <c r="C35" s="293"/>
      <c r="D35" s="415" t="s">
        <v>17</v>
      </c>
      <c r="E35" s="416"/>
      <c r="F35" s="417"/>
      <c r="G35" s="345" t="str">
        <f>IF(S35="","：　　　～　　　：",TEXT(S35,"h:mm")&amp;"　～　"&amp;TEXT(T35,"h:mm"))</f>
        <v>：　　　～　　　：</v>
      </c>
      <c r="H35" s="346"/>
      <c r="I35" s="346"/>
      <c r="J35" s="347"/>
      <c r="K35" s="74" t="str">
        <f t="shared" si="13"/>
        <v/>
      </c>
      <c r="L35" s="71" t="str">
        <f>IF(SUM(S35:T35)=0,"",ROUNDUP((T35-S35)*24,0))</f>
        <v/>
      </c>
      <c r="M35" s="55" t="str">
        <f>IF(L35="","",INDEX(使用料一覧表!$C$7:$H$17,MATCH(D35,使用料一覧表!$J$7:$J$17,0),MATCH($S$11&amp;IF(OR(AND(S35&lt;9/24,T35&lt;=9/24),AND(S35&gt;=21/24,T35&gt;21/24)),"時間外",""),使用料一覧表!$C$18:$H$18,0)))</f>
        <v/>
      </c>
      <c r="N35" s="59"/>
      <c r="O35" s="78" t="str">
        <f>IF(M35="","",M35*L35)</f>
        <v/>
      </c>
      <c r="P35" s="91"/>
      <c r="Q35" s="131" t="s">
        <v>17</v>
      </c>
      <c r="R35" s="64" t="s">
        <v>6</v>
      </c>
      <c r="S35" s="202"/>
      <c r="T35" s="203"/>
      <c r="U35" s="204"/>
      <c r="V35" s="15" t="s">
        <v>197</v>
      </c>
    </row>
    <row r="36" spans="2:22" ht="18" customHeight="1" thickBot="1">
      <c r="B36" s="292"/>
      <c r="C36" s="293"/>
      <c r="D36" s="415" t="s">
        <v>18</v>
      </c>
      <c r="E36" s="416"/>
      <c r="F36" s="417"/>
      <c r="G36" s="345" t="str">
        <f>IF(S36="","：　　　～　　　：",TEXT(S36,"h:mm")&amp;"　～　"&amp;TEXT(T36,"h:mm"))</f>
        <v>：　　　～　　　：</v>
      </c>
      <c r="H36" s="346"/>
      <c r="I36" s="346"/>
      <c r="J36" s="347"/>
      <c r="K36" s="74" t="str">
        <f t="shared" si="13"/>
        <v/>
      </c>
      <c r="L36" s="71" t="str">
        <f>IF(SUM(S36:T36)=0,"",ROUNDUP((T36-S36)*24,0))</f>
        <v/>
      </c>
      <c r="M36" s="55" t="str">
        <f>IF(L36="","",INDEX(使用料一覧表!$C$7:$H$17,MATCH(D36,使用料一覧表!$J$7:$J$17,0),MATCH($S$11&amp;IF(OR(AND(S36&lt;9/24,T36&lt;=9/24),AND(S36&gt;=21/24,T36&gt;21/24)),"時間外",""),使用料一覧表!$C$18:$H$18,0)))</f>
        <v/>
      </c>
      <c r="N36" s="59"/>
      <c r="O36" s="78" t="str">
        <f t="shared" ref="O36" si="14">IF(M36="","",M36*L36)</f>
        <v/>
      </c>
      <c r="P36" s="91"/>
      <c r="Q36" s="131" t="s">
        <v>18</v>
      </c>
      <c r="R36" s="195" t="s">
        <v>6</v>
      </c>
      <c r="S36" s="205"/>
      <c r="T36" s="206"/>
      <c r="U36" s="207"/>
      <c r="V36" s="15" t="s">
        <v>197</v>
      </c>
    </row>
    <row r="37" spans="2:22" ht="18" customHeight="1">
      <c r="B37" s="292"/>
      <c r="C37" s="293"/>
      <c r="D37" s="342"/>
      <c r="E37" s="343"/>
      <c r="F37" s="344"/>
      <c r="G37" s="345" t="s">
        <v>70</v>
      </c>
      <c r="H37" s="346"/>
      <c r="I37" s="346"/>
      <c r="J37" s="347"/>
      <c r="K37" s="74"/>
      <c r="L37" s="74"/>
      <c r="M37" s="60"/>
      <c r="N37" s="60"/>
      <c r="O37" s="78"/>
      <c r="P37" s="91"/>
      <c r="R37" s="52" t="s">
        <v>0</v>
      </c>
      <c r="S37" s="52" t="s">
        <v>151</v>
      </c>
      <c r="T37" s="52" t="s">
        <v>152</v>
      </c>
      <c r="U37" s="52" t="s">
        <v>185</v>
      </c>
      <c r="V37" s="127" t="s">
        <v>195</v>
      </c>
    </row>
    <row r="38" spans="2:22" ht="18" customHeight="1">
      <c r="B38" s="245" t="s">
        <v>74</v>
      </c>
      <c r="C38" s="260"/>
      <c r="D38" s="348" t="str">
        <f>"【施設使用料】　　　"&amp;IF(R38=0,"　　　　",TEXT(R38,"#,##0"))&amp;"　円　・　【減免】条例施行規則 第６条 第"&amp;IF(S38="","　　",S38)&amp;"号　　"&amp;IF(T38=0,"　",T38*100)&amp;"　％　　　　小　計　　　"&amp;IF(R38=0,"　　　　",TEXT(U38,"#,##0"))&amp;"　円"</f>
        <v>【施設使用料】　　　　　　　　円　・　【減免】条例施行規則 第６条 第　　号　　　　％　　　　小　計　　　　　　　　円</v>
      </c>
      <c r="E38" s="349" t="str">
        <f t="shared" ref="E38" si="15">"【設備使用料】　　　"&amp;IF(S38=0,"　　　　",TEXT(S38,"#,##0"))&amp;"　円　・　【減免】条例施行規則 第６条 第"&amp;IF(T38="","　",T38)&amp;"号　　"&amp;IF(U38="","　",U38*100)&amp;"　％　　　　　小　計　　　"&amp;IF(S38=0,"　　　　",TEXT(V38,"#,##0"))&amp;"　円"</f>
        <v>【設備使用料】　　　　　　　　円　・　【減免】条例施行規則 第６条 第　号　　0　％　　　　　小　計　　　　　　　　円</v>
      </c>
      <c r="F38" s="349" t="str">
        <f>"【設備使用料】　　　"&amp;IF(T38=0,"　　　　",TEXT(T38,"#,##0"))&amp;"　円　・　【減免】条例施行規則 第６条 第"&amp;IF(U38="","　",U38)&amp;"号　　"&amp;IF(V38="","　",V38*100)&amp;"　％　　　　　小　計　　　"&amp;IF(T38=0,"　　　　",TEXT(B90,"#,##0"))&amp;"　円"</f>
        <v>【設備使用料】　　　　　　　　円　・　【減免】条例施行規則 第６条 第0号　　　　％　　　　　小　計　　　　　　　　円</v>
      </c>
      <c r="G38" s="349" t="e">
        <f>"【設備使用料】　　　"&amp;IF(U38=0,"　　　　",TEXT(U38,"#,##0"))&amp;"　円　・　【減免】条例施行規則 第６条 第"&amp;IF(V38="","　",V38)&amp;"号　　"&amp;IF(B90="","　",B90*100)&amp;"　％　　　　　小　計　　　"&amp;IF(U38=0,"　　　　",TEXT(C90,"#,##0"))&amp;"　円"</f>
        <v>#VALUE!</v>
      </c>
      <c r="H38" s="349" t="str">
        <f>"【設備使用料】　　　"&amp;IF(V38=0,"　　　　",TEXT(V38,"#,##0"))&amp;"　円　・　【減免】条例施行規則 第６条 第"&amp;IF(B90="","　",B90)&amp;"号　　"&amp;IF(C90="","　",C90*100)&amp;"　％　　　　　小　計　　　"&amp;IF(V38=0,"　　　　",TEXT(D90,"#,##0"))&amp;"　円"</f>
        <v>【設備使用料】　　　　円　・　【減免】条例施行規則 第６条 第減免申請及び
合計使用料号　　　　％　　　　　小　計　　　【施設使用料】　　　　　　　　円　・　【減免】条例施行規則 第６条 第　　号　　　　％　　　　小　計　　　　　　　　円　円</v>
      </c>
      <c r="I38" s="349" t="e">
        <f t="shared" ref="I38:O38" si="16">"【設備使用料】　　　"&amp;IF(B90=0,"　　　　",TEXT(B90,"#,##0"))&amp;"　円　・　【減免】条例施行規則 第６条 第"&amp;IF(C90="","　",C90)&amp;"号　　"&amp;IF(D90="","　",D90*100)&amp;"　％　　　　　小　計　　　"&amp;IF(B90=0,"　　　　",TEXT(E90,"#,##0"))&amp;"　円"</f>
        <v>#VALUE!</v>
      </c>
      <c r="J38" s="349" t="str">
        <f t="shared" si="16"/>
        <v>【設備使用料】　　　　　　　　円　・　【減免】条例施行規則 第６条 第【施設使用料】　　　　　　　　円　・　【減免】条例施行規則 第６条 第　　号　　　　％　　　　小　計　　　　　　　　円号　　　　％　　　　　小　計　　　　　　　　円</v>
      </c>
      <c r="K38" s="349" t="str">
        <f t="shared" si="16"/>
        <v>【設備使用料】　　　【施設使用料】　　　　　　　　円　・　【減免】条例施行規則 第６条 第　　号　　　　％　　　　小　計　　　　　　　　円　円　・　【減免】条例施行規則 第６条 第　号　　　　％　　　　　小　計　　　0　円</v>
      </c>
      <c r="L38" s="349" t="str">
        <f t="shared" si="16"/>
        <v>【設備使用料】　　　　　　　　円　・　【減免】条例施行規則 第６条 第　号　　　　％　　　　　小　計　　　　　　　　円</v>
      </c>
      <c r="M38" s="349" t="str">
        <f t="shared" si="16"/>
        <v>【設備使用料】　　　　　　　　円　・　【減免】条例施行規則 第６条 第　号　　　　％　　　　　小　計　　　　　　　　円</v>
      </c>
      <c r="N38" s="349" t="str">
        <f t="shared" si="16"/>
        <v>【設備使用料】　　　　　　　　円　・　【減免】条例施行規則 第６条 第　号　　　　％　　　　　小　計　　　　　　　　円</v>
      </c>
      <c r="O38" s="350" t="str">
        <f t="shared" si="16"/>
        <v>【設備使用料】　　　　　　　　円　・　【減免】条例施行規則 第６条 第　号　　　　％　　　　　小　計　　　　　　　　円</v>
      </c>
      <c r="P38" s="43"/>
      <c r="Q38" s="16" t="s">
        <v>153</v>
      </c>
      <c r="R38" s="54">
        <f>SUM(O21,O26,O29,O32,O34:O37)</f>
        <v>0</v>
      </c>
      <c r="S38" s="45"/>
      <c r="T38" s="50"/>
      <c r="U38" s="51">
        <f>R38-ROUNDDOWN(R38*T38,-1)</f>
        <v>0</v>
      </c>
      <c r="V38" s="126" t="str">
        <f>IF(S38="","",VLOOKUP(S38,$AD$12:$AE$19,2,FALSE))</f>
        <v/>
      </c>
    </row>
    <row r="39" spans="2:22" ht="18" customHeight="1">
      <c r="B39" s="292"/>
      <c r="C39" s="293"/>
      <c r="D39" s="351" t="str">
        <f>"【設備使用料】　　　"&amp;IF(R39=0,"　　　　",TEXT(R39,"#,##0"))&amp;"　円　・　【減免】条例施行規則 第６条 第"&amp;IF(S39="","　　",S39)&amp;"号　　"&amp;IF(T39=0,"　",T39*100)&amp;"　％　　　　小　計　　　"&amp;IF(R39=0,"　　　　",TEXT(U39,"#,##0"))&amp;"　円"</f>
        <v>【設備使用料】　　　　　　　　円　・　【減免】条例施行規則 第６条 第　　号　　　　％　　　　小　計　　　　　　　　円</v>
      </c>
      <c r="E39" s="389"/>
      <c r="F39" s="389"/>
      <c r="G39" s="389"/>
      <c r="H39" s="389"/>
      <c r="I39" s="389"/>
      <c r="J39" s="389"/>
      <c r="K39" s="389"/>
      <c r="L39" s="389"/>
      <c r="M39" s="389"/>
      <c r="N39" s="389"/>
      <c r="O39" s="390"/>
      <c r="P39" s="43"/>
      <c r="Q39" s="16" t="s">
        <v>10</v>
      </c>
      <c r="R39" s="54">
        <f>SUM(O22:O25,O27:O28,O30:O31,O33)</f>
        <v>0</v>
      </c>
      <c r="S39" s="45" t="str">
        <f>IF(R39=0,"",IF(S11="町内者","4-⑤",""))</f>
        <v/>
      </c>
      <c r="T39" s="50">
        <f>IF(S39="4-⑤",1,0)</f>
        <v>0</v>
      </c>
      <c r="U39" s="51">
        <f>R39-ROUNDDOWN(R39*T39,-1)</f>
        <v>0</v>
      </c>
      <c r="V39" s="126" t="str">
        <f>IF(S39="","",VLOOKUP(S39,$AD$12:$AE$19,2,FALSE))</f>
        <v/>
      </c>
    </row>
    <row r="40" spans="2:22" ht="18" customHeight="1">
      <c r="B40" s="292"/>
      <c r="C40" s="293"/>
      <c r="D40" s="351" t="str">
        <f>"【減免事由】　　"&amp;IF(R40="","　　　　　　　　　　",R40)&amp;"　　　　　　　　　　　　　"</f>
        <v>【減免事由】　　　　　　　　　　　　　　　　　　　　　　　　　</v>
      </c>
      <c r="E40" s="352"/>
      <c r="F40" s="352"/>
      <c r="G40" s="352"/>
      <c r="H40" s="352"/>
      <c r="I40" s="352"/>
      <c r="J40" s="352"/>
      <c r="K40" s="352"/>
      <c r="L40" s="352"/>
      <c r="M40" s="353" t="str">
        <f>"合　　　計　　　　　"&amp;IF(R38=0,"　　　　　",TEXT(U40,"[dbnum3]#,##0"))&amp;"　円"</f>
        <v>合　　　計　　　　　　　　　　　円</v>
      </c>
      <c r="N40" s="353"/>
      <c r="O40" s="354"/>
      <c r="P40" s="86"/>
      <c r="Q40" s="16" t="s">
        <v>193</v>
      </c>
      <c r="R40" s="384"/>
      <c r="S40" s="384"/>
      <c r="T40" s="16" t="s">
        <v>154</v>
      </c>
      <c r="U40" s="51">
        <f>SUM(U38:U39)</f>
        <v>0</v>
      </c>
    </row>
    <row r="41" spans="2:22" ht="33" customHeight="1">
      <c r="B41" s="285" t="s">
        <v>75</v>
      </c>
      <c r="C41" s="286"/>
      <c r="D41" s="365" t="str">
        <f>R41&amp;""</f>
        <v/>
      </c>
      <c r="E41" s="366"/>
      <c r="F41" s="366"/>
      <c r="G41" s="366"/>
      <c r="H41" s="366"/>
      <c r="I41" s="366"/>
      <c r="J41" s="367"/>
      <c r="K41" s="368" t="s">
        <v>76</v>
      </c>
      <c r="L41" s="368"/>
      <c r="M41" s="369" t="s">
        <v>77</v>
      </c>
      <c r="N41" s="369"/>
      <c r="O41" s="369"/>
      <c r="P41" s="92"/>
      <c r="Q41" s="16" t="s">
        <v>75</v>
      </c>
      <c r="R41" s="381"/>
      <c r="S41" s="382"/>
      <c r="T41" s="382"/>
      <c r="U41" s="383"/>
    </row>
    <row r="42" spans="2:22" ht="14.25" customHeight="1">
      <c r="B42" s="24" t="s">
        <v>78</v>
      </c>
    </row>
    <row r="43" spans="2:22" ht="14.25" customHeight="1">
      <c r="B43" s="24" t="s">
        <v>79</v>
      </c>
    </row>
    <row r="44" spans="2:22" ht="14.25" customHeight="1">
      <c r="B44" s="24" t="s">
        <v>80</v>
      </c>
    </row>
    <row r="45" spans="2:22" ht="14.25" customHeight="1">
      <c r="B45" s="24" t="s">
        <v>81</v>
      </c>
    </row>
    <row r="46" spans="2:22" ht="7.5" customHeight="1" thickBot="1"/>
    <row r="47" spans="2:22" ht="14.25" customHeight="1" thickTop="1">
      <c r="D47" s="370" t="s">
        <v>82</v>
      </c>
      <c r="E47" s="373" t="s">
        <v>83</v>
      </c>
      <c r="F47" s="373"/>
      <c r="G47" s="374" t="s">
        <v>84</v>
      </c>
      <c r="H47" s="375"/>
      <c r="I47" s="374" t="s">
        <v>85</v>
      </c>
      <c r="J47" s="375"/>
      <c r="K47" s="374" t="s">
        <v>86</v>
      </c>
      <c r="L47" s="376"/>
      <c r="M47" s="376"/>
      <c r="N47" s="375"/>
      <c r="O47" s="25" t="s">
        <v>87</v>
      </c>
      <c r="P47" s="88"/>
    </row>
    <row r="48" spans="2:22" ht="21" customHeight="1">
      <c r="D48" s="371"/>
      <c r="E48" s="377"/>
      <c r="F48" s="377"/>
      <c r="G48" s="357"/>
      <c r="H48" s="358"/>
      <c r="I48" s="357"/>
      <c r="J48" s="358"/>
      <c r="K48" s="357"/>
      <c r="L48" s="361"/>
      <c r="M48" s="361"/>
      <c r="N48" s="358"/>
      <c r="O48" s="363"/>
      <c r="P48" s="17"/>
    </row>
    <row r="49" spans="2:16" ht="21" customHeight="1" thickBot="1">
      <c r="D49" s="372"/>
      <c r="E49" s="378"/>
      <c r="F49" s="378"/>
      <c r="G49" s="359"/>
      <c r="H49" s="360"/>
      <c r="I49" s="359"/>
      <c r="J49" s="360"/>
      <c r="K49" s="359"/>
      <c r="L49" s="362"/>
      <c r="M49" s="362"/>
      <c r="N49" s="360"/>
      <c r="O49" s="364"/>
      <c r="P49" s="17"/>
    </row>
    <row r="50" spans="2:16" ht="15" thickTop="1"/>
    <row r="51" spans="2:16" ht="20.25" customHeight="1"/>
    <row r="52" spans="2:16" ht="20.25" customHeight="1"/>
    <row r="53" spans="2:16" ht="18" customHeight="1">
      <c r="B53" s="14" t="s">
        <v>88</v>
      </c>
      <c r="K53" s="224" t="s">
        <v>7</v>
      </c>
      <c r="L53" s="225"/>
      <c r="M53" s="40" t="s">
        <v>132</v>
      </c>
      <c r="N53" s="41"/>
      <c r="O53" s="42" t="s">
        <v>133</v>
      </c>
    </row>
    <row r="54" spans="2:16" ht="31.5" customHeight="1">
      <c r="B54" s="226" t="s">
        <v>89</v>
      </c>
      <c r="C54" s="226"/>
      <c r="D54" s="226"/>
      <c r="E54" s="226"/>
      <c r="F54" s="226"/>
      <c r="G54" s="226"/>
      <c r="H54" s="226"/>
      <c r="I54" s="226"/>
      <c r="J54" s="226"/>
      <c r="K54" s="226"/>
      <c r="L54" s="226"/>
      <c r="M54" s="226"/>
      <c r="N54" s="226"/>
      <c r="O54" s="226"/>
      <c r="P54" s="83"/>
    </row>
    <row r="55" spans="2:16" ht="18.75" customHeight="1">
      <c r="K55" s="227" t="s">
        <v>90</v>
      </c>
      <c r="L55" s="227"/>
      <c r="M55" s="227"/>
      <c r="N55" s="227"/>
      <c r="O55" s="227"/>
      <c r="P55" s="17"/>
    </row>
    <row r="56" spans="2:16" ht="18.75" customHeight="1">
      <c r="B56" s="14"/>
    </row>
    <row r="57" spans="2:16" ht="12.75" customHeight="1">
      <c r="B57" s="14"/>
      <c r="F57" s="228" t="s">
        <v>51</v>
      </c>
      <c r="G57" s="228"/>
      <c r="H57" s="18" t="str">
        <f>H5</f>
        <v>（　〒      －       　）</v>
      </c>
    </row>
    <row r="58" spans="2:16" ht="23.25" customHeight="1">
      <c r="F58" s="228"/>
      <c r="G58" s="228"/>
      <c r="H58" s="101" t="s">
        <v>188</v>
      </c>
      <c r="I58" s="229" t="str">
        <f>I6&amp;""</f>
        <v/>
      </c>
      <c r="J58" s="229"/>
      <c r="K58" s="229"/>
      <c r="L58" s="229"/>
      <c r="M58" s="229"/>
      <c r="N58" s="229"/>
      <c r="O58" s="229"/>
    </row>
    <row r="59" spans="2:16" ht="23.25" customHeight="1">
      <c r="F59" s="228"/>
      <c r="G59" s="228"/>
      <c r="H59" s="101" t="s">
        <v>187</v>
      </c>
      <c r="I59" s="231" t="str">
        <f>I7&amp;""</f>
        <v/>
      </c>
      <c r="J59" s="231"/>
      <c r="K59" s="231"/>
      <c r="L59" s="231"/>
      <c r="M59" s="231"/>
      <c r="N59" s="231"/>
      <c r="O59" s="15" t="s">
        <v>131</v>
      </c>
    </row>
    <row r="60" spans="2:16" ht="12.75" customHeight="1">
      <c r="F60" s="228"/>
      <c r="G60" s="228"/>
      <c r="H60" s="232" t="s">
        <v>134</v>
      </c>
      <c r="I60" s="379" t="str">
        <f>I8&amp;""</f>
        <v>　　　　(　　　)</v>
      </c>
      <c r="J60" s="379"/>
      <c r="K60" s="379"/>
      <c r="L60" s="379"/>
      <c r="M60" s="252" t="s">
        <v>157</v>
      </c>
      <c r="N60" s="253" t="str">
        <f>N8&amp;""</f>
        <v/>
      </c>
      <c r="O60" s="253"/>
      <c r="P60" s="84"/>
    </row>
    <row r="61" spans="2:16" ht="12.75" customHeight="1">
      <c r="F61" s="16"/>
      <c r="G61" s="16"/>
      <c r="H61" s="232"/>
      <c r="I61" s="379"/>
      <c r="J61" s="379"/>
      <c r="K61" s="379"/>
      <c r="L61" s="379"/>
      <c r="M61" s="252"/>
      <c r="N61" s="253" t="str">
        <f>N9&amp;""</f>
        <v>　　　(　　　　)</v>
      </c>
      <c r="O61" s="253"/>
      <c r="P61" s="84"/>
    </row>
    <row r="62" spans="2:16" ht="18.75" customHeight="1">
      <c r="B62" s="14" t="str">
        <f>"　受付番号第 "&amp;IF(N1="","　　　",N1)&amp;" 号の新地町文化交流センター使用許可申請については、使用に関する許可条件及び使用上の"</f>
        <v>　受付番号第 　　　 号の新地町文化交流センター使用許可申請については、使用に関する許可条件及び使用上の</v>
      </c>
    </row>
    <row r="63" spans="2:16" ht="18.75" customHeight="1">
      <c r="B63" s="14" t="s">
        <v>91</v>
      </c>
    </row>
    <row r="64" spans="2:16" ht="16" customHeight="1">
      <c r="B64" s="235" t="s">
        <v>54</v>
      </c>
      <c r="C64" s="236"/>
      <c r="D64" s="277" t="str">
        <f>D12&amp;""</f>
        <v/>
      </c>
      <c r="E64" s="278"/>
      <c r="F64" s="278"/>
      <c r="G64" s="278"/>
      <c r="H64" s="278"/>
      <c r="I64" s="278"/>
      <c r="J64" s="278"/>
      <c r="K64" s="278"/>
      <c r="L64" s="279"/>
      <c r="M64" s="245" t="s">
        <v>55</v>
      </c>
      <c r="N64" s="283"/>
      <c r="O64" s="36" t="str">
        <f>O12</f>
        <v>□町内者</v>
      </c>
      <c r="P64" s="87"/>
    </row>
    <row r="65" spans="2:16" ht="16" customHeight="1">
      <c r="B65" s="237"/>
      <c r="C65" s="238"/>
      <c r="D65" s="280"/>
      <c r="E65" s="281"/>
      <c r="F65" s="281"/>
      <c r="G65" s="281"/>
      <c r="H65" s="281"/>
      <c r="I65" s="281"/>
      <c r="J65" s="281"/>
      <c r="K65" s="281"/>
      <c r="L65" s="282"/>
      <c r="M65" s="261"/>
      <c r="N65" s="284"/>
      <c r="O65" s="37" t="str">
        <f>O13</f>
        <v>□町外者</v>
      </c>
      <c r="P65" s="87"/>
    </row>
    <row r="66" spans="2:16" ht="18" customHeight="1">
      <c r="B66" s="235" t="s">
        <v>56</v>
      </c>
      <c r="C66" s="236"/>
      <c r="D66" s="239" t="str">
        <f>D14</f>
        <v>令和　　　年　　　月　　　日（　　　曜日）</v>
      </c>
      <c r="E66" s="240"/>
      <c r="F66" s="240"/>
      <c r="G66" s="240"/>
      <c r="H66" s="240"/>
      <c r="I66" s="243" t="str">
        <f>I14</f>
        <v>午前・午後　　　時　　分から</v>
      </c>
      <c r="J66" s="243"/>
      <c r="K66" s="243"/>
      <c r="L66" s="243"/>
      <c r="M66" s="245" t="s">
        <v>57</v>
      </c>
      <c r="N66" s="246"/>
      <c r="O66" s="248" t="str">
        <f>O14&amp;""</f>
        <v/>
      </c>
      <c r="P66" s="88"/>
    </row>
    <row r="67" spans="2:16" ht="18" customHeight="1">
      <c r="B67" s="237"/>
      <c r="C67" s="238"/>
      <c r="D67" s="241"/>
      <c r="E67" s="242"/>
      <c r="F67" s="242"/>
      <c r="G67" s="242"/>
      <c r="H67" s="242"/>
      <c r="I67" s="250" t="str">
        <f>I15</f>
        <v>午前・午後　　　時　　分まで</v>
      </c>
      <c r="J67" s="250"/>
      <c r="K67" s="250"/>
      <c r="L67" s="250"/>
      <c r="M67" s="237"/>
      <c r="N67" s="247"/>
      <c r="O67" s="249"/>
      <c r="P67" s="88"/>
    </row>
    <row r="68" spans="2:16" ht="18" customHeight="1">
      <c r="B68" s="245" t="s">
        <v>58</v>
      </c>
      <c r="C68" s="260"/>
      <c r="D68" s="19" t="s">
        <v>59</v>
      </c>
      <c r="E68" s="263" t="str">
        <f>E16</f>
        <v>【入場】　　　　時　　　分　　　【開演】　　　　時　　　分　　　【終演】　　　　時　　　分　　　【人員】　　　　人</v>
      </c>
      <c r="F68" s="264"/>
      <c r="G68" s="264"/>
      <c r="H68" s="264"/>
      <c r="I68" s="264"/>
      <c r="J68" s="264"/>
      <c r="K68" s="264"/>
      <c r="L68" s="264"/>
      <c r="M68" s="264"/>
      <c r="N68" s="264"/>
      <c r="O68" s="265"/>
      <c r="P68" s="89"/>
    </row>
    <row r="69" spans="2:16" ht="18" customHeight="1">
      <c r="B69" s="261"/>
      <c r="C69" s="262"/>
      <c r="D69" s="20" t="s">
        <v>60</v>
      </c>
      <c r="E69" s="266" t="str">
        <f>E17</f>
        <v>【入場】　　　　時　　　分　　　【開演】　　　　時　　　分　　　【終演】　　　　時　　　分　　　【人員】　　　　人</v>
      </c>
      <c r="F69" s="267"/>
      <c r="G69" s="267"/>
      <c r="H69" s="267"/>
      <c r="I69" s="267"/>
      <c r="J69" s="267"/>
      <c r="K69" s="267"/>
      <c r="L69" s="267"/>
      <c r="M69" s="267"/>
      <c r="N69" s="267"/>
      <c r="O69" s="268"/>
      <c r="P69" s="89"/>
    </row>
    <row r="70" spans="2:16" ht="18" customHeight="1">
      <c r="B70" s="245" t="s">
        <v>61</v>
      </c>
      <c r="C70" s="260"/>
      <c r="D70" s="269" t="str">
        <f>D18</f>
        <v>□ 無　 　□ 有</v>
      </c>
      <c r="E70" s="270"/>
      <c r="F70" s="271"/>
      <c r="G70" s="272" t="s">
        <v>62</v>
      </c>
      <c r="H70" s="273"/>
      <c r="I70" s="273"/>
      <c r="J70" s="274"/>
      <c r="K70" s="275" t="str">
        <f>K18</f>
        <v>大人　　　　　　　　円　・　小人　　　　　　　　円</v>
      </c>
      <c r="L70" s="275"/>
      <c r="M70" s="275"/>
      <c r="N70" s="275"/>
      <c r="O70" s="276"/>
      <c r="P70" s="88"/>
    </row>
    <row r="71" spans="2:16" ht="18" customHeight="1">
      <c r="B71" s="285" t="s">
        <v>63</v>
      </c>
      <c r="C71" s="286"/>
      <c r="D71" s="269" t="str">
        <f>D19</f>
        <v>□ 無　 　□ 有</v>
      </c>
      <c r="E71" s="270"/>
      <c r="F71" s="271"/>
      <c r="G71" s="287" t="str">
        <f>G19</f>
        <v>□物品等の販売　　□広告類の掲示等　　□その他（　                     　　　　）</v>
      </c>
      <c r="H71" s="288"/>
      <c r="I71" s="288"/>
      <c r="J71" s="288"/>
      <c r="K71" s="288"/>
      <c r="L71" s="288"/>
      <c r="M71" s="288"/>
      <c r="N71" s="288"/>
      <c r="O71" s="289"/>
      <c r="P71" s="90"/>
    </row>
    <row r="72" spans="2:16" ht="33" customHeight="1">
      <c r="B72" s="245" t="s">
        <v>64</v>
      </c>
      <c r="C72" s="260"/>
      <c r="D72" s="272" t="s">
        <v>65</v>
      </c>
      <c r="E72" s="273"/>
      <c r="F72" s="294"/>
      <c r="G72" s="272" t="s">
        <v>6</v>
      </c>
      <c r="H72" s="273"/>
      <c r="I72" s="273"/>
      <c r="J72" s="294"/>
      <c r="K72" s="21" t="s">
        <v>66</v>
      </c>
      <c r="L72" s="21" t="s">
        <v>8</v>
      </c>
      <c r="M72" s="21" t="s">
        <v>67</v>
      </c>
      <c r="N72" s="21" t="s">
        <v>68</v>
      </c>
      <c r="O72" s="22" t="s">
        <v>0</v>
      </c>
      <c r="P72" s="88"/>
    </row>
    <row r="73" spans="2:16" ht="18" customHeight="1">
      <c r="B73" s="292"/>
      <c r="C73" s="293"/>
      <c r="D73" s="410" t="s">
        <v>9</v>
      </c>
      <c r="E73" s="411"/>
      <c r="F73" s="115" t="str">
        <f>F21&amp;""</f>
        <v/>
      </c>
      <c r="G73" s="345" t="str">
        <f t="shared" ref="G73:G89" si="17">G21</f>
        <v>：　　　～　　　：</v>
      </c>
      <c r="H73" s="346"/>
      <c r="I73" s="346"/>
      <c r="J73" s="347"/>
      <c r="K73" s="71" t="str">
        <f t="shared" ref="K73:O88" si="18">IF(K21=0,"",K21)</f>
        <v/>
      </c>
      <c r="L73" s="71" t="str">
        <f t="shared" si="18"/>
        <v/>
      </c>
      <c r="M73" s="61" t="str">
        <f t="shared" si="18"/>
        <v/>
      </c>
      <c r="N73" s="56" t="str">
        <f t="shared" si="18"/>
        <v/>
      </c>
      <c r="O73" s="75" t="str">
        <f t="shared" si="18"/>
        <v/>
      </c>
      <c r="P73" s="91"/>
    </row>
    <row r="74" spans="2:16" ht="18" customHeight="1">
      <c r="B74" s="292"/>
      <c r="C74" s="293"/>
      <c r="D74" s="318" t="s">
        <v>10</v>
      </c>
      <c r="E74" s="319" t="s">
        <v>21</v>
      </c>
      <c r="F74" s="320"/>
      <c r="G74" s="321" t="str">
        <f t="shared" si="17"/>
        <v>□使用有</v>
      </c>
      <c r="H74" s="322"/>
      <c r="I74" s="322" t="str">
        <f>I22</f>
        <v>□使用無</v>
      </c>
      <c r="J74" s="325"/>
      <c r="K74" s="72" t="str">
        <f t="shared" si="18"/>
        <v/>
      </c>
      <c r="L74" s="72" t="str">
        <f t="shared" si="18"/>
        <v/>
      </c>
      <c r="M74" s="62">
        <f>M22</f>
        <v>1520</v>
      </c>
      <c r="N74" s="57" t="str">
        <f t="shared" si="18"/>
        <v/>
      </c>
      <c r="O74" s="76" t="str">
        <f t="shared" si="18"/>
        <v/>
      </c>
      <c r="P74" s="91"/>
    </row>
    <row r="75" spans="2:16" ht="18" customHeight="1">
      <c r="B75" s="292"/>
      <c r="C75" s="293"/>
      <c r="D75" s="237"/>
      <c r="E75" s="319" t="s">
        <v>12</v>
      </c>
      <c r="F75" s="320"/>
      <c r="G75" s="321" t="str">
        <f t="shared" si="17"/>
        <v>□使用有</v>
      </c>
      <c r="H75" s="322"/>
      <c r="I75" s="322" t="str">
        <f>I23</f>
        <v>□使用無</v>
      </c>
      <c r="J75" s="325"/>
      <c r="K75" s="72" t="str">
        <f t="shared" si="18"/>
        <v/>
      </c>
      <c r="L75" s="72" t="str">
        <f t="shared" si="18"/>
        <v/>
      </c>
      <c r="M75" s="62">
        <f t="shared" ref="M75:M77" si="19">M23</f>
        <v>0</v>
      </c>
      <c r="N75" s="57" t="str">
        <f t="shared" si="18"/>
        <v/>
      </c>
      <c r="O75" s="76" t="str">
        <f t="shared" si="18"/>
        <v/>
      </c>
      <c r="P75" s="91"/>
    </row>
    <row r="76" spans="2:16" ht="18" customHeight="1">
      <c r="B76" s="292"/>
      <c r="C76" s="293"/>
      <c r="D76" s="237"/>
      <c r="E76" s="319" t="s">
        <v>22</v>
      </c>
      <c r="F76" s="320"/>
      <c r="G76" s="321" t="str">
        <f t="shared" si="17"/>
        <v>□使用有</v>
      </c>
      <c r="H76" s="322"/>
      <c r="I76" s="322" t="str">
        <f>I24</f>
        <v>□使用無</v>
      </c>
      <c r="J76" s="325"/>
      <c r="K76" s="72" t="str">
        <f t="shared" si="18"/>
        <v/>
      </c>
      <c r="L76" s="72" t="str">
        <f t="shared" si="18"/>
        <v/>
      </c>
      <c r="M76" s="62">
        <f t="shared" si="19"/>
        <v>1290</v>
      </c>
      <c r="N76" s="57" t="str">
        <f t="shared" si="18"/>
        <v/>
      </c>
      <c r="O76" s="76" t="str">
        <f t="shared" si="18"/>
        <v/>
      </c>
      <c r="P76" s="91"/>
    </row>
    <row r="77" spans="2:16" ht="18" customHeight="1">
      <c r="B77" s="292"/>
      <c r="C77" s="293"/>
      <c r="D77" s="272"/>
      <c r="E77" s="329" t="s">
        <v>23</v>
      </c>
      <c r="F77" s="330"/>
      <c r="G77" s="318" t="str">
        <f t="shared" si="17"/>
        <v>□使用有</v>
      </c>
      <c r="H77" s="331"/>
      <c r="I77" s="331" t="str">
        <f>I25</f>
        <v>□使用無</v>
      </c>
      <c r="J77" s="332"/>
      <c r="K77" s="73" t="str">
        <f t="shared" si="18"/>
        <v/>
      </c>
      <c r="L77" s="73" t="str">
        <f t="shared" si="18"/>
        <v/>
      </c>
      <c r="M77" s="62">
        <f t="shared" si="19"/>
        <v>4300</v>
      </c>
      <c r="N77" s="58" t="str">
        <f t="shared" si="18"/>
        <v/>
      </c>
      <c r="O77" s="77" t="str">
        <f t="shared" si="18"/>
        <v/>
      </c>
      <c r="P77" s="91"/>
    </row>
    <row r="78" spans="2:16" ht="18" customHeight="1">
      <c r="B78" s="292"/>
      <c r="C78" s="293"/>
      <c r="D78" s="412" t="s">
        <v>69</v>
      </c>
      <c r="E78" s="413"/>
      <c r="F78" s="414"/>
      <c r="G78" s="345" t="str">
        <f t="shared" si="17"/>
        <v>：　　　～　　　：</v>
      </c>
      <c r="H78" s="346"/>
      <c r="I78" s="346"/>
      <c r="J78" s="347"/>
      <c r="K78" s="71" t="str">
        <f t="shared" si="18"/>
        <v/>
      </c>
      <c r="L78" s="71" t="str">
        <f t="shared" si="18"/>
        <v/>
      </c>
      <c r="M78" s="55" t="str">
        <f t="shared" si="18"/>
        <v/>
      </c>
      <c r="N78" s="55" t="str">
        <f t="shared" si="18"/>
        <v/>
      </c>
      <c r="O78" s="75" t="str">
        <f t="shared" si="18"/>
        <v/>
      </c>
      <c r="P78" s="91"/>
    </row>
    <row r="79" spans="2:16" ht="18" customHeight="1">
      <c r="B79" s="292"/>
      <c r="C79" s="293"/>
      <c r="D79" s="318" t="s">
        <v>10</v>
      </c>
      <c r="E79" s="319" t="s">
        <v>71</v>
      </c>
      <c r="F79" s="320"/>
      <c r="G79" s="321" t="str">
        <f t="shared" si="17"/>
        <v>□使用有</v>
      </c>
      <c r="H79" s="322"/>
      <c r="I79" s="322" t="str">
        <f>I27</f>
        <v>□使用無</v>
      </c>
      <c r="J79" s="325"/>
      <c r="K79" s="72" t="str">
        <f t="shared" si="18"/>
        <v/>
      </c>
      <c r="L79" s="72" t="str">
        <f t="shared" si="18"/>
        <v/>
      </c>
      <c r="M79" s="62">
        <f t="shared" ref="M79:M80" si="20">M27</f>
        <v>440</v>
      </c>
      <c r="N79" s="57" t="str">
        <f t="shared" si="18"/>
        <v/>
      </c>
      <c r="O79" s="76" t="str">
        <f t="shared" si="18"/>
        <v/>
      </c>
      <c r="P79" s="91"/>
    </row>
    <row r="80" spans="2:16" ht="18" customHeight="1">
      <c r="B80" s="292"/>
      <c r="C80" s="293"/>
      <c r="D80" s="272"/>
      <c r="E80" s="329" t="s">
        <v>72</v>
      </c>
      <c r="F80" s="330"/>
      <c r="G80" s="318" t="str">
        <f t="shared" si="17"/>
        <v>□使用有</v>
      </c>
      <c r="H80" s="331"/>
      <c r="I80" s="331" t="str">
        <f>I28</f>
        <v>□使用無</v>
      </c>
      <c r="J80" s="332"/>
      <c r="K80" s="73" t="str">
        <f t="shared" si="18"/>
        <v/>
      </c>
      <c r="L80" s="73" t="str">
        <f t="shared" si="18"/>
        <v/>
      </c>
      <c r="M80" s="62">
        <f t="shared" si="20"/>
        <v>300</v>
      </c>
      <c r="N80" s="58" t="str">
        <f t="shared" si="18"/>
        <v/>
      </c>
      <c r="O80" s="77" t="str">
        <f t="shared" si="18"/>
        <v/>
      </c>
      <c r="P80" s="91"/>
    </row>
    <row r="81" spans="2:16" ht="18" customHeight="1">
      <c r="B81" s="292"/>
      <c r="C81" s="293"/>
      <c r="D81" s="412" t="s">
        <v>14</v>
      </c>
      <c r="E81" s="413"/>
      <c r="F81" s="414"/>
      <c r="G81" s="345" t="str">
        <f t="shared" si="17"/>
        <v>：　　　～　　　：</v>
      </c>
      <c r="H81" s="346"/>
      <c r="I81" s="346"/>
      <c r="J81" s="347"/>
      <c r="K81" s="71" t="str">
        <f t="shared" si="18"/>
        <v/>
      </c>
      <c r="L81" s="71" t="str">
        <f t="shared" si="18"/>
        <v/>
      </c>
      <c r="M81" s="55" t="str">
        <f t="shared" si="18"/>
        <v/>
      </c>
      <c r="N81" s="55" t="str">
        <f t="shared" si="18"/>
        <v/>
      </c>
      <c r="O81" s="75" t="str">
        <f t="shared" si="18"/>
        <v/>
      </c>
      <c r="P81" s="91"/>
    </row>
    <row r="82" spans="2:16" ht="18" customHeight="1">
      <c r="B82" s="292"/>
      <c r="C82" s="293"/>
      <c r="D82" s="318" t="s">
        <v>10</v>
      </c>
      <c r="E82" s="319" t="s">
        <v>71</v>
      </c>
      <c r="F82" s="320"/>
      <c r="G82" s="321" t="str">
        <f t="shared" si="17"/>
        <v>□使用有</v>
      </c>
      <c r="H82" s="322"/>
      <c r="I82" s="322" t="str">
        <f>I30</f>
        <v>□使用無</v>
      </c>
      <c r="J82" s="325"/>
      <c r="K82" s="72" t="str">
        <f t="shared" si="18"/>
        <v/>
      </c>
      <c r="L82" s="72" t="str">
        <f t="shared" si="18"/>
        <v/>
      </c>
      <c r="M82" s="62">
        <f t="shared" ref="M82:M83" si="21">M30</f>
        <v>440</v>
      </c>
      <c r="N82" s="57" t="str">
        <f t="shared" si="18"/>
        <v/>
      </c>
      <c r="O82" s="76" t="str">
        <f t="shared" si="18"/>
        <v/>
      </c>
      <c r="P82" s="91"/>
    </row>
    <row r="83" spans="2:16" ht="18" customHeight="1">
      <c r="B83" s="292"/>
      <c r="C83" s="293"/>
      <c r="D83" s="272"/>
      <c r="E83" s="329" t="s">
        <v>73</v>
      </c>
      <c r="F83" s="330"/>
      <c r="G83" s="318" t="str">
        <f t="shared" si="17"/>
        <v>□使用有</v>
      </c>
      <c r="H83" s="331"/>
      <c r="I83" s="331" t="str">
        <f>I31</f>
        <v>□使用無</v>
      </c>
      <c r="J83" s="332"/>
      <c r="K83" s="73" t="str">
        <f t="shared" si="18"/>
        <v/>
      </c>
      <c r="L83" s="73" t="str">
        <f t="shared" si="18"/>
        <v/>
      </c>
      <c r="M83" s="62">
        <f t="shared" si="21"/>
        <v>400</v>
      </c>
      <c r="N83" s="58" t="str">
        <f t="shared" si="18"/>
        <v/>
      </c>
      <c r="O83" s="77" t="str">
        <f t="shared" si="18"/>
        <v/>
      </c>
      <c r="P83" s="91"/>
    </row>
    <row r="84" spans="2:16" ht="18" customHeight="1">
      <c r="B84" s="292"/>
      <c r="C84" s="293"/>
      <c r="D84" s="412" t="s">
        <v>15</v>
      </c>
      <c r="E84" s="413"/>
      <c r="F84" s="414"/>
      <c r="G84" s="345" t="str">
        <f t="shared" si="17"/>
        <v>：　　　～　　　：</v>
      </c>
      <c r="H84" s="346"/>
      <c r="I84" s="346"/>
      <c r="J84" s="347"/>
      <c r="K84" s="71" t="str">
        <f t="shared" si="18"/>
        <v/>
      </c>
      <c r="L84" s="71" t="str">
        <f t="shared" si="18"/>
        <v/>
      </c>
      <c r="M84" s="55" t="str">
        <f t="shared" si="18"/>
        <v/>
      </c>
      <c r="N84" s="55" t="str">
        <f t="shared" si="18"/>
        <v/>
      </c>
      <c r="O84" s="75" t="str">
        <f t="shared" si="18"/>
        <v/>
      </c>
      <c r="P84" s="91"/>
    </row>
    <row r="85" spans="2:16" ht="18" customHeight="1">
      <c r="B85" s="292"/>
      <c r="C85" s="293"/>
      <c r="D85" s="23" t="s">
        <v>10</v>
      </c>
      <c r="E85" s="329" t="s">
        <v>22</v>
      </c>
      <c r="F85" s="330"/>
      <c r="G85" s="318" t="str">
        <f t="shared" si="17"/>
        <v>□使用有</v>
      </c>
      <c r="H85" s="331"/>
      <c r="I85" s="331" t="str">
        <f>I33</f>
        <v>□使用無</v>
      </c>
      <c r="J85" s="332"/>
      <c r="K85" s="73" t="str">
        <f t="shared" si="18"/>
        <v/>
      </c>
      <c r="L85" s="73" t="str">
        <f t="shared" si="18"/>
        <v/>
      </c>
      <c r="M85" s="62">
        <f>M33</f>
        <v>250</v>
      </c>
      <c r="N85" s="58" t="str">
        <f t="shared" si="18"/>
        <v/>
      </c>
      <c r="O85" s="77" t="str">
        <f t="shared" si="18"/>
        <v/>
      </c>
      <c r="P85" s="91"/>
    </row>
    <row r="86" spans="2:16" ht="18" customHeight="1">
      <c r="B86" s="292"/>
      <c r="C86" s="293"/>
      <c r="D86" s="415" t="s">
        <v>16</v>
      </c>
      <c r="E86" s="416"/>
      <c r="F86" s="417"/>
      <c r="G86" s="345" t="str">
        <f t="shared" si="17"/>
        <v>：　　　～　　　：</v>
      </c>
      <c r="H86" s="346"/>
      <c r="I86" s="346"/>
      <c r="J86" s="347"/>
      <c r="K86" s="71" t="str">
        <f t="shared" si="18"/>
        <v/>
      </c>
      <c r="L86" s="71" t="str">
        <f t="shared" si="18"/>
        <v/>
      </c>
      <c r="M86" s="55" t="str">
        <f t="shared" si="18"/>
        <v/>
      </c>
      <c r="N86" s="55" t="str">
        <f t="shared" si="18"/>
        <v/>
      </c>
      <c r="O86" s="78" t="str">
        <f t="shared" si="18"/>
        <v/>
      </c>
      <c r="P86" s="91"/>
    </row>
    <row r="87" spans="2:16" ht="18" customHeight="1">
      <c r="B87" s="292"/>
      <c r="C87" s="293"/>
      <c r="D87" s="415" t="s">
        <v>17</v>
      </c>
      <c r="E87" s="416"/>
      <c r="F87" s="417"/>
      <c r="G87" s="345" t="str">
        <f t="shared" si="17"/>
        <v>：　　　～　　　：</v>
      </c>
      <c r="H87" s="346"/>
      <c r="I87" s="346"/>
      <c r="J87" s="347"/>
      <c r="K87" s="74" t="str">
        <f t="shared" si="18"/>
        <v/>
      </c>
      <c r="L87" s="74" t="str">
        <f t="shared" si="18"/>
        <v/>
      </c>
      <c r="M87" s="60" t="str">
        <f t="shared" si="18"/>
        <v/>
      </c>
      <c r="N87" s="59" t="str">
        <f t="shared" si="18"/>
        <v/>
      </c>
      <c r="O87" s="78" t="str">
        <f t="shared" si="18"/>
        <v/>
      </c>
      <c r="P87" s="91"/>
    </row>
    <row r="88" spans="2:16" ht="18" customHeight="1">
      <c r="B88" s="292"/>
      <c r="C88" s="293"/>
      <c r="D88" s="415" t="s">
        <v>18</v>
      </c>
      <c r="E88" s="416"/>
      <c r="F88" s="417"/>
      <c r="G88" s="345" t="str">
        <f t="shared" si="17"/>
        <v>：　　　～　　　：</v>
      </c>
      <c r="H88" s="346"/>
      <c r="I88" s="346"/>
      <c r="J88" s="347"/>
      <c r="K88" s="74" t="str">
        <f t="shared" si="18"/>
        <v/>
      </c>
      <c r="L88" s="74" t="str">
        <f t="shared" si="18"/>
        <v/>
      </c>
      <c r="M88" s="60" t="str">
        <f t="shared" si="18"/>
        <v/>
      </c>
      <c r="N88" s="59" t="str">
        <f t="shared" si="18"/>
        <v/>
      </c>
      <c r="O88" s="78" t="str">
        <f t="shared" si="18"/>
        <v/>
      </c>
      <c r="P88" s="91"/>
    </row>
    <row r="89" spans="2:16" ht="18" customHeight="1">
      <c r="B89" s="292"/>
      <c r="C89" s="293"/>
      <c r="D89" s="342"/>
      <c r="E89" s="343"/>
      <c r="F89" s="344"/>
      <c r="G89" s="345" t="str">
        <f t="shared" si="17"/>
        <v>：　　　～　　　：</v>
      </c>
      <c r="H89" s="346"/>
      <c r="I89" s="346"/>
      <c r="J89" s="347"/>
      <c r="K89" s="74" t="str">
        <f t="shared" ref="K89:O89" si="22">IF(K37=0,"",K37)</f>
        <v/>
      </c>
      <c r="L89" s="74" t="str">
        <f t="shared" si="22"/>
        <v/>
      </c>
      <c r="M89" s="60" t="str">
        <f t="shared" si="22"/>
        <v/>
      </c>
      <c r="N89" s="60" t="str">
        <f t="shared" si="22"/>
        <v/>
      </c>
      <c r="O89" s="78" t="str">
        <f t="shared" si="22"/>
        <v/>
      </c>
      <c r="P89" s="91"/>
    </row>
    <row r="90" spans="2:16" ht="18" customHeight="1">
      <c r="B90" s="245" t="s">
        <v>74</v>
      </c>
      <c r="C90" s="260"/>
      <c r="D90" s="348" t="str">
        <f>D38</f>
        <v>【施設使用料】　　　　　　　　円　・　【減免】条例施行規則 第６条 第　　号　　　　％　　　　小　計　　　　　　　　円</v>
      </c>
      <c r="E90" s="349"/>
      <c r="F90" s="349"/>
      <c r="G90" s="349"/>
      <c r="H90" s="349"/>
      <c r="I90" s="349"/>
      <c r="J90" s="349"/>
      <c r="K90" s="349"/>
      <c r="L90" s="349"/>
      <c r="M90" s="349"/>
      <c r="N90" s="349"/>
      <c r="O90" s="350"/>
      <c r="P90" s="43"/>
    </row>
    <row r="91" spans="2:16" ht="18" customHeight="1">
      <c r="B91" s="292"/>
      <c r="C91" s="293"/>
      <c r="D91" s="351" t="str">
        <f>D39</f>
        <v>【設備使用料】　　　　　　　　円　・　【減免】条例施行規則 第６条 第　　号　　　　％　　　　小　計　　　　　　　　円</v>
      </c>
      <c r="E91" s="389"/>
      <c r="F91" s="389"/>
      <c r="G91" s="389"/>
      <c r="H91" s="389"/>
      <c r="I91" s="389"/>
      <c r="J91" s="389"/>
      <c r="K91" s="389"/>
      <c r="L91" s="389"/>
      <c r="M91" s="389"/>
      <c r="N91" s="389"/>
      <c r="O91" s="390"/>
      <c r="P91" s="43"/>
    </row>
    <row r="92" spans="2:16" ht="18" customHeight="1">
      <c r="B92" s="292"/>
      <c r="C92" s="293"/>
      <c r="D92" s="351" t="str">
        <f>D40</f>
        <v>【減免事由】　　　　　　　　　　　　　　　　　　　　　　　　　</v>
      </c>
      <c r="E92" s="352"/>
      <c r="F92" s="352"/>
      <c r="G92" s="352"/>
      <c r="H92" s="352"/>
      <c r="I92" s="352"/>
      <c r="J92" s="352"/>
      <c r="K92" s="352"/>
      <c r="L92" s="352"/>
      <c r="M92" s="353" t="str">
        <f>M40</f>
        <v>合　　　計　　　　　　　　　　　円</v>
      </c>
      <c r="N92" s="353"/>
      <c r="O92" s="354"/>
      <c r="P92" s="86"/>
    </row>
    <row r="93" spans="2:16" ht="33" customHeight="1" thickBot="1">
      <c r="B93" s="285" t="s">
        <v>75</v>
      </c>
      <c r="C93" s="286"/>
      <c r="D93" s="365" t="str">
        <f>D41</f>
        <v/>
      </c>
      <c r="E93" s="366"/>
      <c r="F93" s="366"/>
      <c r="G93" s="366"/>
      <c r="H93" s="366"/>
      <c r="I93" s="366"/>
      <c r="J93" s="367"/>
      <c r="K93" s="368" t="s">
        <v>76</v>
      </c>
      <c r="L93" s="368"/>
      <c r="M93" s="369" t="s">
        <v>77</v>
      </c>
      <c r="N93" s="386"/>
      <c r="O93" s="386"/>
      <c r="P93" s="92"/>
    </row>
    <row r="94" spans="2:16" ht="18.75" customHeight="1" thickTop="1">
      <c r="B94" s="24"/>
      <c r="N94" s="387" t="s">
        <v>92</v>
      </c>
      <c r="O94" s="388"/>
      <c r="P94" s="17"/>
    </row>
    <row r="95" spans="2:16" ht="18.75" customHeight="1">
      <c r="N95" s="26"/>
      <c r="O95" s="27"/>
    </row>
    <row r="96" spans="2:16" ht="18.75" customHeight="1">
      <c r="C96" s="14" t="s">
        <v>90</v>
      </c>
      <c r="N96" s="26"/>
      <c r="O96" s="27"/>
    </row>
    <row r="97" spans="2:16" ht="18.75" customHeight="1">
      <c r="J97" s="15" t="s">
        <v>93</v>
      </c>
      <c r="N97" s="26"/>
      <c r="O97" s="27"/>
    </row>
    <row r="98" spans="2:16" ht="18.75" customHeight="1" thickBot="1">
      <c r="N98" s="28"/>
      <c r="O98" s="29"/>
    </row>
    <row r="99" spans="2:16" ht="18.75" customHeight="1" thickTop="1"/>
    <row r="100" spans="2:16" ht="20.25" customHeight="1">
      <c r="B100" s="14"/>
    </row>
    <row r="101" spans="2:16" ht="20.25" customHeight="1">
      <c r="B101" s="385" t="s">
        <v>94</v>
      </c>
      <c r="C101" s="385"/>
      <c r="D101" s="385"/>
      <c r="E101" s="385"/>
      <c r="F101" s="385"/>
      <c r="G101" s="385"/>
      <c r="H101" s="385"/>
      <c r="I101" s="385"/>
      <c r="J101" s="385"/>
      <c r="K101" s="385"/>
      <c r="L101" s="385"/>
      <c r="M101" s="385"/>
      <c r="N101" s="385"/>
      <c r="O101" s="385"/>
      <c r="P101" s="85"/>
    </row>
    <row r="102" spans="2:16" ht="20.25" customHeight="1">
      <c r="B102" s="14"/>
    </row>
    <row r="103" spans="2:16" ht="20.25" customHeight="1">
      <c r="B103" s="14" t="s">
        <v>95</v>
      </c>
    </row>
    <row r="104" spans="2:16" ht="20.25" customHeight="1">
      <c r="B104" s="14" t="s">
        <v>96</v>
      </c>
    </row>
    <row r="105" spans="2:16" ht="20.25" customHeight="1">
      <c r="B105" s="14" t="s">
        <v>97</v>
      </c>
    </row>
    <row r="106" spans="2:16" ht="20.25" customHeight="1">
      <c r="B106" s="14" t="s">
        <v>98</v>
      </c>
      <c r="I106" s="30"/>
    </row>
    <row r="107" spans="2:16" ht="20.25" customHeight="1">
      <c r="B107" s="14" t="s">
        <v>99</v>
      </c>
      <c r="I107" s="30"/>
    </row>
    <row r="108" spans="2:16" ht="20.25" customHeight="1">
      <c r="B108" s="14" t="s">
        <v>100</v>
      </c>
      <c r="I108" s="30"/>
    </row>
    <row r="109" spans="2:16" ht="20.25" customHeight="1">
      <c r="B109" s="14" t="s">
        <v>101</v>
      </c>
    </row>
    <row r="110" spans="2:16" ht="20.25" customHeight="1">
      <c r="B110" s="14" t="s">
        <v>102</v>
      </c>
    </row>
    <row r="111" spans="2:16" ht="20.25" customHeight="1">
      <c r="B111" s="14" t="s">
        <v>103</v>
      </c>
    </row>
    <row r="112" spans="2:16" ht="20.25" customHeight="1">
      <c r="B112" s="14" t="s">
        <v>104</v>
      </c>
    </row>
    <row r="113" spans="2:16" ht="20.25" customHeight="1">
      <c r="B113" s="14" t="s">
        <v>105</v>
      </c>
    </row>
    <row r="114" spans="2:16" ht="20.25" customHeight="1">
      <c r="B114" s="14" t="s">
        <v>106</v>
      </c>
    </row>
    <row r="115" spans="2:16" ht="20.25" customHeight="1">
      <c r="B115" s="14" t="s">
        <v>107</v>
      </c>
      <c r="C115" s="15"/>
    </row>
    <row r="116" spans="2:16" ht="20.25" customHeight="1">
      <c r="B116" s="14" t="s">
        <v>108</v>
      </c>
      <c r="C116" s="15"/>
    </row>
    <row r="117" spans="2:16" ht="20.25" customHeight="1">
      <c r="B117" s="14" t="s">
        <v>109</v>
      </c>
      <c r="C117" s="30"/>
      <c r="D117" s="31"/>
      <c r="E117" s="31"/>
    </row>
    <row r="118" spans="2:16" ht="20.25" customHeight="1">
      <c r="B118" s="14" t="s">
        <v>110</v>
      </c>
      <c r="C118" s="30"/>
      <c r="D118" s="31"/>
      <c r="E118" s="31"/>
    </row>
    <row r="119" spans="2:16" ht="20.25" customHeight="1">
      <c r="B119" s="14" t="s">
        <v>111</v>
      </c>
      <c r="C119" s="15"/>
      <c r="F119" s="17"/>
      <c r="G119" s="17"/>
      <c r="H119" s="17"/>
      <c r="I119" s="17"/>
    </row>
    <row r="120" spans="2:16" ht="20.25" customHeight="1">
      <c r="B120" s="14" t="s">
        <v>112</v>
      </c>
      <c r="C120" s="15"/>
      <c r="F120" s="17"/>
    </row>
    <row r="121" spans="2:16" ht="20.25" customHeight="1">
      <c r="B121" s="14" t="s">
        <v>113</v>
      </c>
      <c r="C121" s="15"/>
      <c r="F121" s="17"/>
    </row>
    <row r="122" spans="2:16" ht="20.25" customHeight="1">
      <c r="B122" s="14" t="s">
        <v>114</v>
      </c>
      <c r="C122" s="15"/>
      <c r="F122" s="17"/>
      <c r="G122" s="14"/>
      <c r="H122" s="14"/>
      <c r="I122" s="14"/>
    </row>
    <row r="123" spans="2:16" ht="20.25" customHeight="1">
      <c r="B123" s="14"/>
      <c r="C123" s="15"/>
      <c r="F123" s="17"/>
      <c r="G123" s="14"/>
      <c r="H123" s="14"/>
      <c r="I123" s="14"/>
    </row>
    <row r="124" spans="2:16" ht="20.25" customHeight="1">
      <c r="B124" s="14"/>
      <c r="C124" s="15"/>
      <c r="F124" s="17"/>
      <c r="G124" s="14"/>
      <c r="H124" s="14"/>
      <c r="I124" s="14"/>
    </row>
    <row r="125" spans="2:16" ht="20.25" customHeight="1">
      <c r="B125" s="385" t="s">
        <v>115</v>
      </c>
      <c r="C125" s="385"/>
      <c r="D125" s="385"/>
      <c r="E125" s="385"/>
      <c r="F125" s="385"/>
      <c r="G125" s="385"/>
      <c r="H125" s="385"/>
      <c r="I125" s="385"/>
      <c r="J125" s="385"/>
      <c r="K125" s="385"/>
      <c r="L125" s="385"/>
      <c r="M125" s="385"/>
      <c r="N125" s="385"/>
      <c r="O125" s="385"/>
      <c r="P125" s="85"/>
    </row>
    <row r="126" spans="2:16" ht="20.25" customHeight="1">
      <c r="B126" s="32"/>
      <c r="C126" s="32"/>
      <c r="D126" s="32"/>
      <c r="E126" s="32"/>
      <c r="F126" s="32"/>
      <c r="G126" s="32"/>
      <c r="H126" s="32"/>
      <c r="I126" s="33"/>
    </row>
    <row r="127" spans="2:16" ht="20.25" customHeight="1">
      <c r="B127" s="14" t="s">
        <v>116</v>
      </c>
      <c r="C127" s="15"/>
      <c r="F127" s="17"/>
      <c r="G127" s="17"/>
      <c r="H127" s="17"/>
      <c r="I127" s="17"/>
    </row>
    <row r="128" spans="2:16" ht="20.25" customHeight="1">
      <c r="B128" s="14" t="s">
        <v>117</v>
      </c>
      <c r="C128" s="15"/>
      <c r="F128" s="17"/>
      <c r="G128" s="17"/>
      <c r="H128" s="17"/>
      <c r="I128" s="17"/>
    </row>
    <row r="129" spans="2:6" ht="20.25" customHeight="1">
      <c r="B129" s="14" t="s">
        <v>118</v>
      </c>
      <c r="C129" s="15"/>
      <c r="D129" s="34"/>
      <c r="E129" s="35"/>
      <c r="F129" s="17"/>
    </row>
    <row r="130" spans="2:6" ht="20.25" customHeight="1">
      <c r="B130" s="14" t="s">
        <v>119</v>
      </c>
      <c r="C130" s="15"/>
      <c r="D130" s="34"/>
      <c r="E130" s="35"/>
      <c r="F130" s="17"/>
    </row>
    <row r="131" spans="2:6" ht="20.25" customHeight="1">
      <c r="B131" s="14" t="s">
        <v>120</v>
      </c>
      <c r="C131" s="15"/>
      <c r="D131" s="34"/>
      <c r="E131" s="35"/>
      <c r="F131" s="17"/>
    </row>
    <row r="132" spans="2:6" ht="20.25" customHeight="1">
      <c r="B132" s="14" t="s">
        <v>121</v>
      </c>
      <c r="C132" s="15"/>
      <c r="D132" s="34"/>
      <c r="E132" s="35"/>
      <c r="F132" s="17"/>
    </row>
    <row r="133" spans="2:6" ht="20.25" customHeight="1">
      <c r="B133" s="14" t="s">
        <v>122</v>
      </c>
      <c r="C133" s="15"/>
      <c r="D133" s="34"/>
      <c r="E133" s="35"/>
      <c r="F133" s="17"/>
    </row>
    <row r="134" spans="2:6" ht="20.25" customHeight="1">
      <c r="B134" s="14" t="s">
        <v>123</v>
      </c>
      <c r="C134" s="15"/>
      <c r="D134" s="34"/>
      <c r="E134" s="35"/>
      <c r="F134" s="17"/>
    </row>
    <row r="135" spans="2:6" ht="20.25" customHeight="1">
      <c r="B135" s="14" t="s">
        <v>124</v>
      </c>
      <c r="C135" s="15"/>
      <c r="D135" s="34"/>
      <c r="F135" s="17"/>
    </row>
    <row r="136" spans="2:6" ht="20.25" customHeight="1">
      <c r="B136" s="14" t="s">
        <v>125</v>
      </c>
      <c r="C136" s="15"/>
      <c r="D136" s="34"/>
      <c r="F136" s="17"/>
    </row>
    <row r="137" spans="2:6" ht="20.25" customHeight="1">
      <c r="B137" s="14" t="s">
        <v>126</v>
      </c>
      <c r="C137" s="15"/>
      <c r="D137" s="34"/>
      <c r="F137" s="17"/>
    </row>
    <row r="138" spans="2:6" ht="20.25" customHeight="1">
      <c r="B138" s="14" t="s">
        <v>127</v>
      </c>
      <c r="C138" s="15"/>
      <c r="D138" s="34"/>
      <c r="F138" s="17"/>
    </row>
    <row r="139" spans="2:6" ht="20.25" customHeight="1">
      <c r="B139" s="14" t="s">
        <v>128</v>
      </c>
      <c r="C139" s="15"/>
      <c r="F139" s="17"/>
    </row>
    <row r="140" spans="2:6" ht="20.25" customHeight="1">
      <c r="B140" s="14" t="s">
        <v>129</v>
      </c>
      <c r="C140" s="15"/>
      <c r="D140" s="34"/>
    </row>
  </sheetData>
  <mergeCells count="199">
    <mergeCell ref="K1:L1"/>
    <mergeCell ref="B2:O2"/>
    <mergeCell ref="K3:O3"/>
    <mergeCell ref="F5:G8"/>
    <mergeCell ref="I6:O6"/>
    <mergeCell ref="S6:V6"/>
    <mergeCell ref="I7:N7"/>
    <mergeCell ref="S7:V7"/>
    <mergeCell ref="H8:H9"/>
    <mergeCell ref="I8:L9"/>
    <mergeCell ref="S12:V12"/>
    <mergeCell ref="B14:C15"/>
    <mergeCell ref="D14:H15"/>
    <mergeCell ref="I14:L14"/>
    <mergeCell ref="M14:N15"/>
    <mergeCell ref="O14:O15"/>
    <mergeCell ref="I15:L15"/>
    <mergeCell ref="M8:M9"/>
    <mergeCell ref="N8:O8"/>
    <mergeCell ref="R8:R9"/>
    <mergeCell ref="S8:S9"/>
    <mergeCell ref="U8:V8"/>
    <mergeCell ref="N9:O9"/>
    <mergeCell ref="U9:V9"/>
    <mergeCell ref="B16:C17"/>
    <mergeCell ref="E16:O16"/>
    <mergeCell ref="E17:O17"/>
    <mergeCell ref="B18:C18"/>
    <mergeCell ref="D18:F18"/>
    <mergeCell ref="G18:J18"/>
    <mergeCell ref="K18:O18"/>
    <mergeCell ref="B12:C13"/>
    <mergeCell ref="D12:L13"/>
    <mergeCell ref="M12:N13"/>
    <mergeCell ref="B19:C19"/>
    <mergeCell ref="D19:F19"/>
    <mergeCell ref="G19:O19"/>
    <mergeCell ref="U19:V19"/>
    <mergeCell ref="B20:C37"/>
    <mergeCell ref="D20:F20"/>
    <mergeCell ref="G20:J20"/>
    <mergeCell ref="D21:E21"/>
    <mergeCell ref="G21:J21"/>
    <mergeCell ref="D22:D25"/>
    <mergeCell ref="E24:F24"/>
    <mergeCell ref="G24:H24"/>
    <mergeCell ref="I24:J24"/>
    <mergeCell ref="E25:F25"/>
    <mergeCell ref="G25:H25"/>
    <mergeCell ref="I25:J25"/>
    <mergeCell ref="E22:F22"/>
    <mergeCell ref="G22:H22"/>
    <mergeCell ref="I22:J22"/>
    <mergeCell ref="E23:F23"/>
    <mergeCell ref="G23:H23"/>
    <mergeCell ref="I23:J23"/>
    <mergeCell ref="D26:F26"/>
    <mergeCell ref="G26:J26"/>
    <mergeCell ref="D27:D28"/>
    <mergeCell ref="E27:F27"/>
    <mergeCell ref="G27:H27"/>
    <mergeCell ref="I27:J27"/>
    <mergeCell ref="E28:F28"/>
    <mergeCell ref="G28:H28"/>
    <mergeCell ref="I28:J28"/>
    <mergeCell ref="D29:F29"/>
    <mergeCell ref="G29:J29"/>
    <mergeCell ref="D30:D31"/>
    <mergeCell ref="E30:F30"/>
    <mergeCell ref="G30:H30"/>
    <mergeCell ref="I30:J30"/>
    <mergeCell ref="E31:F31"/>
    <mergeCell ref="G31:H31"/>
    <mergeCell ref="I31:J31"/>
    <mergeCell ref="D35:F35"/>
    <mergeCell ref="G35:J35"/>
    <mergeCell ref="D36:F36"/>
    <mergeCell ref="G36:J36"/>
    <mergeCell ref="D37:F37"/>
    <mergeCell ref="G37:J37"/>
    <mergeCell ref="D32:F32"/>
    <mergeCell ref="G32:J32"/>
    <mergeCell ref="E33:F33"/>
    <mergeCell ref="G33:H33"/>
    <mergeCell ref="I33:J33"/>
    <mergeCell ref="D34:F34"/>
    <mergeCell ref="G34:J34"/>
    <mergeCell ref="R41:U41"/>
    <mergeCell ref="D47:D49"/>
    <mergeCell ref="E47:F47"/>
    <mergeCell ref="G47:H47"/>
    <mergeCell ref="I47:J47"/>
    <mergeCell ref="K47:N47"/>
    <mergeCell ref="B38:C40"/>
    <mergeCell ref="D38:O38"/>
    <mergeCell ref="D39:O39"/>
    <mergeCell ref="D40:L40"/>
    <mergeCell ref="M40:O40"/>
    <mergeCell ref="R40:S40"/>
    <mergeCell ref="E48:F49"/>
    <mergeCell ref="G48:H49"/>
    <mergeCell ref="I48:J49"/>
    <mergeCell ref="K48:N49"/>
    <mergeCell ref="O48:O49"/>
    <mergeCell ref="K53:L53"/>
    <mergeCell ref="B41:C41"/>
    <mergeCell ref="D41:J41"/>
    <mergeCell ref="K41:L41"/>
    <mergeCell ref="M41:O41"/>
    <mergeCell ref="B64:C65"/>
    <mergeCell ref="D64:L65"/>
    <mergeCell ref="M64:N65"/>
    <mergeCell ref="B66:C67"/>
    <mergeCell ref="D66:H67"/>
    <mergeCell ref="I66:L66"/>
    <mergeCell ref="M66:N67"/>
    <mergeCell ref="B54:O54"/>
    <mergeCell ref="K55:O55"/>
    <mergeCell ref="F57:G60"/>
    <mergeCell ref="I58:O58"/>
    <mergeCell ref="I59:N59"/>
    <mergeCell ref="H60:H61"/>
    <mergeCell ref="I60:L61"/>
    <mergeCell ref="M60:M61"/>
    <mergeCell ref="N60:O60"/>
    <mergeCell ref="N61:O61"/>
    <mergeCell ref="O66:O67"/>
    <mergeCell ref="I67:L67"/>
    <mergeCell ref="B68:C69"/>
    <mergeCell ref="E68:O68"/>
    <mergeCell ref="E69:O69"/>
    <mergeCell ref="B70:C70"/>
    <mergeCell ref="D70:F70"/>
    <mergeCell ref="G70:J70"/>
    <mergeCell ref="K70:O70"/>
    <mergeCell ref="G74:H74"/>
    <mergeCell ref="I74:J74"/>
    <mergeCell ref="E75:F75"/>
    <mergeCell ref="G75:H75"/>
    <mergeCell ref="I75:J75"/>
    <mergeCell ref="E76:F76"/>
    <mergeCell ref="G76:H76"/>
    <mergeCell ref="I76:J76"/>
    <mergeCell ref="B71:C71"/>
    <mergeCell ref="D71:F71"/>
    <mergeCell ref="G71:O71"/>
    <mergeCell ref="B72:C89"/>
    <mergeCell ref="D72:F72"/>
    <mergeCell ref="G72:J72"/>
    <mergeCell ref="D73:E73"/>
    <mergeCell ref="G73:J73"/>
    <mergeCell ref="D74:D77"/>
    <mergeCell ref="E74:F74"/>
    <mergeCell ref="E77:F77"/>
    <mergeCell ref="G77:H77"/>
    <mergeCell ref="I77:J77"/>
    <mergeCell ref="D78:F78"/>
    <mergeCell ref="G78:J78"/>
    <mergeCell ref="D79:D80"/>
    <mergeCell ref="E79:F79"/>
    <mergeCell ref="G79:H79"/>
    <mergeCell ref="I79:J79"/>
    <mergeCell ref="E80:F80"/>
    <mergeCell ref="G80:H80"/>
    <mergeCell ref="I80:J80"/>
    <mergeCell ref="D81:F81"/>
    <mergeCell ref="G81:J81"/>
    <mergeCell ref="D82:D83"/>
    <mergeCell ref="E82:F82"/>
    <mergeCell ref="G82:H82"/>
    <mergeCell ref="I82:J82"/>
    <mergeCell ref="E83:F83"/>
    <mergeCell ref="G83:H83"/>
    <mergeCell ref="D86:F86"/>
    <mergeCell ref="G86:J86"/>
    <mergeCell ref="D87:F87"/>
    <mergeCell ref="G87:J87"/>
    <mergeCell ref="D88:F88"/>
    <mergeCell ref="G88:J88"/>
    <mergeCell ref="I83:J83"/>
    <mergeCell ref="D84:F84"/>
    <mergeCell ref="G84:J84"/>
    <mergeCell ref="E85:F85"/>
    <mergeCell ref="G85:H85"/>
    <mergeCell ref="I85:J85"/>
    <mergeCell ref="B125:O125"/>
    <mergeCell ref="B93:C93"/>
    <mergeCell ref="D93:J93"/>
    <mergeCell ref="K93:L93"/>
    <mergeCell ref="M93:O93"/>
    <mergeCell ref="N94:O94"/>
    <mergeCell ref="B101:O101"/>
    <mergeCell ref="D89:F89"/>
    <mergeCell ref="G89:J89"/>
    <mergeCell ref="B90:C92"/>
    <mergeCell ref="D90:O90"/>
    <mergeCell ref="D91:O91"/>
    <mergeCell ref="D92:L92"/>
    <mergeCell ref="M92:O92"/>
  </mergeCells>
  <phoneticPr fontId="1"/>
  <dataValidations count="7">
    <dataValidation type="list" allowBlank="1" showInputMessage="1" showErrorMessage="1" sqref="S23" xr:uid="{0792B920-2A79-4DCD-A1ED-B97E7B940204}">
      <formula1>$Z$12:$Z$14</formula1>
    </dataValidation>
    <dataValidation type="list" allowBlank="1" showInputMessage="1" showErrorMessage="1" sqref="S38" xr:uid="{05212841-E813-4F43-A63B-F2F20B24C3EF}">
      <formula1>$AD$12:$AD$19</formula1>
    </dataValidation>
    <dataValidation type="list" allowBlank="1" showInputMessage="1" showErrorMessage="1" sqref="S19" xr:uid="{6D6069B9-19B8-440A-9D20-D139A46A9C19}">
      <formula1>$AB$12:$AB$14</formula1>
    </dataValidation>
    <dataValidation type="list" allowBlank="1" showInputMessage="1" showErrorMessage="1" sqref="R18:R19 S27:S28 S30:S31 S33 S22 S24:S25" xr:uid="{DC3A8612-3AD0-45A6-B7B2-C0DB095E0AE0}">
      <formula1>$Z$13:$Z$14</formula1>
    </dataValidation>
    <dataValidation type="list" allowBlank="1" showInputMessage="1" showErrorMessage="1" sqref="S11" xr:uid="{75FD6353-7EED-4A47-BE70-89897EC1EACE}">
      <formula1>$Y$12:$Y$13</formula1>
    </dataValidation>
    <dataValidation type="list" allowBlank="1" showInputMessage="1" showErrorMessage="1" sqref="V21" xr:uid="{F7E00114-9B68-471E-9EBB-1679CCFDD3C2}">
      <formula1>$AC$12:$AC$16</formula1>
    </dataValidation>
    <dataValidation type="list" allowBlank="1" showInputMessage="1" sqref="S39" xr:uid="{8AC586EA-249E-41A8-8050-450D28F6F393}">
      <formula1>$AD$12:$AD$19</formula1>
    </dataValidation>
  </dataValidations>
  <printOptions horizontalCentered="1"/>
  <pageMargins left="0.51181102362204722" right="0.51181102362204722" top="0.55118110236220474" bottom="0.15748031496062992" header="0.31496062992125984" footer="0.31496062992125984"/>
  <pageSetup paperSize="9" scale="95" orientation="portrait" r:id="rId1"/>
  <rowBreaks count="2" manualBreakCount="2">
    <brk id="52" min="1" max="14" man="1"/>
    <brk id="99" min="1"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761A9-D7B5-416D-9852-10417A7AAD8E}">
  <sheetPr codeName="Sheet2">
    <pageSetUpPr fitToPage="1"/>
  </sheetPr>
  <dimension ref="A1:N49"/>
  <sheetViews>
    <sheetView view="pageBreakPreview" zoomScale="75" zoomScaleNormal="100" zoomScaleSheetLayoutView="75" workbookViewId="0">
      <selection activeCell="N34" sqref="N34"/>
    </sheetView>
  </sheetViews>
  <sheetFormatPr baseColWidth="10" defaultColWidth="9" defaultRowHeight="14"/>
  <cols>
    <col min="1" max="1" width="3.1640625" style="16" customWidth="1"/>
    <col min="2" max="2" width="10.6640625" style="14" customWidth="1"/>
    <col min="3" max="3" width="7.1640625" style="15" customWidth="1"/>
    <col min="4" max="5" width="5.6640625" style="15" customWidth="1"/>
    <col min="6" max="9" width="5.5" style="15" customWidth="1"/>
    <col min="10" max="11" width="5.6640625" style="15" customWidth="1"/>
    <col min="12" max="13" width="9" style="15"/>
    <col min="14" max="14" width="13.6640625" style="15" customWidth="1"/>
    <col min="15" max="16384" width="9" style="15"/>
  </cols>
  <sheetData>
    <row r="1" spans="1:14" ht="18" customHeight="1">
      <c r="A1" s="14" t="s">
        <v>47</v>
      </c>
      <c r="K1" s="224" t="s">
        <v>48</v>
      </c>
      <c r="L1" s="225"/>
      <c r="M1" s="377" t="s">
        <v>206</v>
      </c>
      <c r="N1" s="377"/>
    </row>
    <row r="2" spans="1:14" ht="31.5" customHeight="1">
      <c r="A2" s="226" t="s">
        <v>49</v>
      </c>
      <c r="B2" s="226"/>
      <c r="C2" s="226"/>
      <c r="D2" s="226"/>
      <c r="E2" s="226"/>
      <c r="F2" s="226"/>
      <c r="G2" s="226"/>
      <c r="H2" s="226"/>
      <c r="I2" s="226"/>
      <c r="J2" s="226"/>
      <c r="K2" s="226"/>
      <c r="L2" s="226"/>
      <c r="M2" s="226"/>
      <c r="N2" s="226"/>
    </row>
    <row r="3" spans="1:14" ht="18.75" customHeight="1">
      <c r="J3" s="227" t="s">
        <v>207</v>
      </c>
      <c r="K3" s="227"/>
      <c r="L3" s="227"/>
      <c r="M3" s="227"/>
      <c r="N3" s="227"/>
    </row>
    <row r="4" spans="1:14" ht="18.75" customHeight="1">
      <c r="A4" s="14" t="s">
        <v>50</v>
      </c>
    </row>
    <row r="5" spans="1:14" ht="12.75" customHeight="1">
      <c r="A5" s="14"/>
      <c r="E5" s="228" t="s">
        <v>51</v>
      </c>
      <c r="F5" s="228"/>
      <c r="G5" s="18" t="s">
        <v>208</v>
      </c>
    </row>
    <row r="6" spans="1:14" ht="23.25" customHeight="1">
      <c r="E6" s="228"/>
      <c r="F6" s="228"/>
      <c r="G6" s="418" t="s">
        <v>209</v>
      </c>
      <c r="H6" s="418"/>
      <c r="I6" s="418"/>
      <c r="J6" s="418"/>
      <c r="K6" s="418"/>
      <c r="L6" s="418"/>
      <c r="M6" s="418"/>
    </row>
    <row r="7" spans="1:14" ht="23.25" customHeight="1">
      <c r="E7" s="228"/>
      <c r="F7" s="228"/>
      <c r="G7" s="418" t="s">
        <v>210</v>
      </c>
      <c r="H7" s="418"/>
      <c r="I7" s="418"/>
      <c r="J7" s="418"/>
      <c r="K7" s="418"/>
      <c r="L7" s="418"/>
      <c r="M7" s="133" t="s">
        <v>131</v>
      </c>
    </row>
    <row r="8" spans="1:14" ht="23.25" customHeight="1">
      <c r="E8" s="228"/>
      <c r="F8" s="228"/>
      <c r="G8" s="15" t="s">
        <v>211</v>
      </c>
      <c r="K8" s="30"/>
      <c r="L8" s="134" t="s">
        <v>212</v>
      </c>
      <c r="M8" s="419" t="s">
        <v>213</v>
      </c>
      <c r="N8" s="419"/>
    </row>
    <row r="9" spans="1:14" ht="18.75" customHeight="1">
      <c r="A9" s="14" t="s">
        <v>52</v>
      </c>
    </row>
    <row r="10" spans="1:14" ht="18.75" customHeight="1" thickBot="1">
      <c r="A10" s="14" t="s">
        <v>214</v>
      </c>
    </row>
    <row r="11" spans="1:14" ht="33" customHeight="1">
      <c r="A11" s="422" t="s">
        <v>54</v>
      </c>
      <c r="B11" s="423"/>
      <c r="C11" s="424" t="s">
        <v>215</v>
      </c>
      <c r="D11" s="425"/>
      <c r="E11" s="425"/>
      <c r="F11" s="425"/>
      <c r="G11" s="425"/>
      <c r="H11" s="425"/>
      <c r="I11" s="425"/>
      <c r="J11" s="425"/>
      <c r="K11" s="426"/>
      <c r="L11" s="427" t="s">
        <v>55</v>
      </c>
      <c r="M11" s="428"/>
      <c r="N11" s="135" t="s">
        <v>216</v>
      </c>
    </row>
    <row r="12" spans="1:14" ht="18" customHeight="1">
      <c r="A12" s="429" t="s">
        <v>56</v>
      </c>
      <c r="B12" s="236"/>
      <c r="C12" s="235" t="s">
        <v>217</v>
      </c>
      <c r="D12" s="300"/>
      <c r="E12" s="300"/>
      <c r="F12" s="300"/>
      <c r="G12" s="300"/>
      <c r="H12" s="300" t="s">
        <v>218</v>
      </c>
      <c r="I12" s="300"/>
      <c r="J12" s="300"/>
      <c r="K12" s="300"/>
      <c r="L12" s="245" t="s">
        <v>57</v>
      </c>
      <c r="M12" s="246"/>
      <c r="N12" s="431" t="s">
        <v>219</v>
      </c>
    </row>
    <row r="13" spans="1:14" ht="18" customHeight="1">
      <c r="A13" s="430"/>
      <c r="B13" s="238"/>
      <c r="C13" s="237"/>
      <c r="D13" s="339"/>
      <c r="E13" s="339"/>
      <c r="F13" s="339"/>
      <c r="G13" s="339"/>
      <c r="H13" s="339" t="s">
        <v>220</v>
      </c>
      <c r="I13" s="339"/>
      <c r="J13" s="339"/>
      <c r="K13" s="339"/>
      <c r="L13" s="237"/>
      <c r="M13" s="247"/>
      <c r="N13" s="432"/>
    </row>
    <row r="14" spans="1:14" ht="18" customHeight="1">
      <c r="A14" s="420" t="s">
        <v>58</v>
      </c>
      <c r="B14" s="260"/>
      <c r="C14" s="19" t="s">
        <v>59</v>
      </c>
      <c r="D14" s="434" t="s">
        <v>221</v>
      </c>
      <c r="E14" s="346"/>
      <c r="F14" s="346"/>
      <c r="G14" s="346"/>
      <c r="H14" s="346"/>
      <c r="I14" s="346"/>
      <c r="J14" s="346"/>
      <c r="K14" s="346"/>
      <c r="L14" s="346"/>
      <c r="M14" s="346"/>
      <c r="N14" s="435"/>
    </row>
    <row r="15" spans="1:14" ht="18" customHeight="1">
      <c r="A15" s="433"/>
      <c r="B15" s="262"/>
      <c r="C15" s="20" t="s">
        <v>60</v>
      </c>
      <c r="D15" s="436" t="s">
        <v>222</v>
      </c>
      <c r="E15" s="331"/>
      <c r="F15" s="331"/>
      <c r="G15" s="331"/>
      <c r="H15" s="331"/>
      <c r="I15" s="331"/>
      <c r="J15" s="331"/>
      <c r="K15" s="331"/>
      <c r="L15" s="331"/>
      <c r="M15" s="331"/>
      <c r="N15" s="437"/>
    </row>
    <row r="16" spans="1:14" ht="18" customHeight="1">
      <c r="A16" s="420" t="s">
        <v>61</v>
      </c>
      <c r="B16" s="260"/>
      <c r="C16" s="269" t="s">
        <v>223</v>
      </c>
      <c r="D16" s="270"/>
      <c r="E16" s="271"/>
      <c r="F16" s="272" t="s">
        <v>62</v>
      </c>
      <c r="G16" s="273"/>
      <c r="H16" s="273"/>
      <c r="I16" s="274"/>
      <c r="J16" s="273" t="s">
        <v>224</v>
      </c>
      <c r="K16" s="273"/>
      <c r="L16" s="273"/>
      <c r="M16" s="273"/>
      <c r="N16" s="421"/>
    </row>
    <row r="17" spans="1:14" ht="18" customHeight="1" thickBot="1">
      <c r="A17" s="438" t="s">
        <v>63</v>
      </c>
      <c r="B17" s="286"/>
      <c r="C17" s="269" t="s">
        <v>223</v>
      </c>
      <c r="D17" s="270"/>
      <c r="E17" s="271"/>
      <c r="F17" s="439" t="s">
        <v>225</v>
      </c>
      <c r="G17" s="440"/>
      <c r="H17" s="440"/>
      <c r="I17" s="440"/>
      <c r="J17" s="440"/>
      <c r="K17" s="440"/>
      <c r="L17" s="243"/>
      <c r="M17" s="243"/>
      <c r="N17" s="441"/>
    </row>
    <row r="18" spans="1:14" ht="33" customHeight="1">
      <c r="A18" s="420" t="s">
        <v>64</v>
      </c>
      <c r="B18" s="260"/>
      <c r="C18" s="272" t="s">
        <v>65</v>
      </c>
      <c r="D18" s="273"/>
      <c r="E18" s="294"/>
      <c r="F18" s="272" t="s">
        <v>6</v>
      </c>
      <c r="G18" s="273"/>
      <c r="H18" s="273"/>
      <c r="I18" s="294"/>
      <c r="J18" s="21" t="s">
        <v>66</v>
      </c>
      <c r="K18" s="136" t="s">
        <v>8</v>
      </c>
      <c r="L18" s="137" t="s">
        <v>67</v>
      </c>
      <c r="M18" s="138" t="s">
        <v>68</v>
      </c>
      <c r="N18" s="139" t="s">
        <v>0</v>
      </c>
    </row>
    <row r="19" spans="1:14" ht="18" customHeight="1">
      <c r="A19" s="442"/>
      <c r="B19" s="293"/>
      <c r="C19" s="410" t="s">
        <v>9</v>
      </c>
      <c r="D19" s="411"/>
      <c r="E19" s="445"/>
      <c r="F19" s="345" t="s">
        <v>226</v>
      </c>
      <c r="G19" s="346"/>
      <c r="H19" s="346"/>
      <c r="I19" s="347"/>
      <c r="J19" s="140">
        <v>100</v>
      </c>
      <c r="K19" s="141">
        <v>2</v>
      </c>
      <c r="L19" s="142"/>
      <c r="M19" s="143"/>
      <c r="N19" s="144"/>
    </row>
    <row r="20" spans="1:14" ht="18" customHeight="1">
      <c r="A20" s="442"/>
      <c r="B20" s="293"/>
      <c r="C20" s="318" t="s">
        <v>10</v>
      </c>
      <c r="D20" s="319" t="s">
        <v>21</v>
      </c>
      <c r="E20" s="320"/>
      <c r="F20" s="321" t="s">
        <v>227</v>
      </c>
      <c r="G20" s="322"/>
      <c r="H20" s="322"/>
      <c r="I20" s="325"/>
      <c r="J20" s="145"/>
      <c r="K20" s="146"/>
      <c r="L20" s="147" t="s">
        <v>228</v>
      </c>
      <c r="M20" s="145"/>
      <c r="N20" s="148"/>
    </row>
    <row r="21" spans="1:14" ht="18" customHeight="1">
      <c r="A21" s="442"/>
      <c r="B21" s="293"/>
      <c r="C21" s="237"/>
      <c r="D21" s="319" t="s">
        <v>12</v>
      </c>
      <c r="E21" s="320"/>
      <c r="F21" s="321" t="s">
        <v>227</v>
      </c>
      <c r="G21" s="322"/>
      <c r="H21" s="322"/>
      <c r="I21" s="325"/>
      <c r="J21" s="145"/>
      <c r="K21" s="146"/>
      <c r="L21" s="147" t="s">
        <v>229</v>
      </c>
      <c r="M21" s="145"/>
      <c r="N21" s="148"/>
    </row>
    <row r="22" spans="1:14" ht="18" customHeight="1">
      <c r="A22" s="442"/>
      <c r="B22" s="293"/>
      <c r="C22" s="237"/>
      <c r="D22" s="319" t="s">
        <v>22</v>
      </c>
      <c r="E22" s="320"/>
      <c r="F22" s="321" t="s">
        <v>227</v>
      </c>
      <c r="G22" s="322"/>
      <c r="H22" s="322"/>
      <c r="I22" s="325"/>
      <c r="J22" s="145"/>
      <c r="K22" s="146"/>
      <c r="L22" s="147" t="s">
        <v>230</v>
      </c>
      <c r="M22" s="145"/>
      <c r="N22" s="148"/>
    </row>
    <row r="23" spans="1:14" ht="18" customHeight="1">
      <c r="A23" s="442"/>
      <c r="B23" s="293"/>
      <c r="C23" s="272"/>
      <c r="D23" s="329" t="s">
        <v>23</v>
      </c>
      <c r="E23" s="330"/>
      <c r="F23" s="318" t="s">
        <v>227</v>
      </c>
      <c r="G23" s="331"/>
      <c r="H23" s="331"/>
      <c r="I23" s="332"/>
      <c r="J23" s="149"/>
      <c r="K23" s="150"/>
      <c r="L23" s="151" t="s">
        <v>231</v>
      </c>
      <c r="M23" s="149"/>
      <c r="N23" s="148"/>
    </row>
    <row r="24" spans="1:14" ht="18" customHeight="1">
      <c r="A24" s="442"/>
      <c r="B24" s="293"/>
      <c r="C24" s="412" t="s">
        <v>69</v>
      </c>
      <c r="D24" s="413"/>
      <c r="E24" s="414"/>
      <c r="F24" s="345" t="s">
        <v>70</v>
      </c>
      <c r="G24" s="346"/>
      <c r="H24" s="346"/>
      <c r="I24" s="347"/>
      <c r="J24" s="152"/>
      <c r="K24" s="153"/>
      <c r="L24" s="154"/>
      <c r="M24" s="152"/>
      <c r="N24" s="155"/>
    </row>
    <row r="25" spans="1:14" ht="18" customHeight="1">
      <c r="A25" s="442"/>
      <c r="B25" s="293"/>
      <c r="C25" s="318" t="s">
        <v>10</v>
      </c>
      <c r="D25" s="319" t="s">
        <v>71</v>
      </c>
      <c r="E25" s="320"/>
      <c r="F25" s="321" t="s">
        <v>227</v>
      </c>
      <c r="G25" s="322"/>
      <c r="H25" s="322"/>
      <c r="I25" s="325"/>
      <c r="J25" s="145"/>
      <c r="K25" s="146"/>
      <c r="L25" s="156" t="s">
        <v>232</v>
      </c>
      <c r="M25" s="145"/>
      <c r="N25" s="157"/>
    </row>
    <row r="26" spans="1:14" ht="18" customHeight="1">
      <c r="A26" s="442"/>
      <c r="B26" s="293"/>
      <c r="C26" s="272"/>
      <c r="D26" s="329" t="s">
        <v>72</v>
      </c>
      <c r="E26" s="330"/>
      <c r="F26" s="318" t="s">
        <v>227</v>
      </c>
      <c r="G26" s="331"/>
      <c r="H26" s="331"/>
      <c r="I26" s="332"/>
      <c r="J26" s="149"/>
      <c r="K26" s="150"/>
      <c r="L26" s="158" t="s">
        <v>233</v>
      </c>
      <c r="M26" s="149"/>
      <c r="N26" s="159"/>
    </row>
    <row r="27" spans="1:14" ht="18" customHeight="1">
      <c r="A27" s="442"/>
      <c r="B27" s="293"/>
      <c r="C27" s="412" t="s">
        <v>14</v>
      </c>
      <c r="D27" s="413"/>
      <c r="E27" s="414"/>
      <c r="F27" s="345" t="s">
        <v>70</v>
      </c>
      <c r="G27" s="346"/>
      <c r="H27" s="346"/>
      <c r="I27" s="347"/>
      <c r="J27" s="152"/>
      <c r="K27" s="153"/>
      <c r="L27" s="154"/>
      <c r="M27" s="152"/>
      <c r="N27" s="155"/>
    </row>
    <row r="28" spans="1:14" ht="18" customHeight="1">
      <c r="A28" s="442"/>
      <c r="B28" s="293"/>
      <c r="C28" s="318" t="s">
        <v>10</v>
      </c>
      <c r="D28" s="319" t="s">
        <v>71</v>
      </c>
      <c r="E28" s="320"/>
      <c r="F28" s="321" t="s">
        <v>227</v>
      </c>
      <c r="G28" s="322"/>
      <c r="H28" s="322"/>
      <c r="I28" s="325"/>
      <c r="J28" s="145"/>
      <c r="K28" s="146"/>
      <c r="L28" s="156" t="s">
        <v>232</v>
      </c>
      <c r="M28" s="145"/>
      <c r="N28" s="157"/>
    </row>
    <row r="29" spans="1:14" ht="18" customHeight="1">
      <c r="A29" s="442"/>
      <c r="B29" s="293"/>
      <c r="C29" s="272"/>
      <c r="D29" s="329" t="s">
        <v>73</v>
      </c>
      <c r="E29" s="330"/>
      <c r="F29" s="318" t="s">
        <v>227</v>
      </c>
      <c r="G29" s="331"/>
      <c r="H29" s="331"/>
      <c r="I29" s="332"/>
      <c r="J29" s="149"/>
      <c r="K29" s="150"/>
      <c r="L29" s="158" t="s">
        <v>234</v>
      </c>
      <c r="M29" s="149"/>
      <c r="N29" s="159"/>
    </row>
    <row r="30" spans="1:14" ht="18" customHeight="1">
      <c r="A30" s="442"/>
      <c r="B30" s="293"/>
      <c r="C30" s="412" t="s">
        <v>15</v>
      </c>
      <c r="D30" s="413"/>
      <c r="E30" s="414"/>
      <c r="F30" s="345" t="s">
        <v>235</v>
      </c>
      <c r="G30" s="346"/>
      <c r="H30" s="346"/>
      <c r="I30" s="347"/>
      <c r="J30" s="140">
        <v>20</v>
      </c>
      <c r="K30" s="141">
        <v>1</v>
      </c>
      <c r="L30" s="160"/>
      <c r="M30" s="140"/>
      <c r="N30" s="144"/>
    </row>
    <row r="31" spans="1:14" ht="18" customHeight="1">
      <c r="A31" s="442"/>
      <c r="B31" s="293"/>
      <c r="C31" s="23" t="s">
        <v>10</v>
      </c>
      <c r="D31" s="329" t="s">
        <v>22</v>
      </c>
      <c r="E31" s="330"/>
      <c r="F31" s="318" t="s">
        <v>227</v>
      </c>
      <c r="G31" s="331"/>
      <c r="H31" s="331"/>
      <c r="I31" s="332"/>
      <c r="J31" s="149"/>
      <c r="K31" s="150"/>
      <c r="L31" s="158" t="s">
        <v>236</v>
      </c>
      <c r="M31" s="149"/>
      <c r="N31" s="148"/>
    </row>
    <row r="32" spans="1:14" ht="18" customHeight="1">
      <c r="A32" s="442"/>
      <c r="B32" s="293"/>
      <c r="C32" s="415" t="s">
        <v>16</v>
      </c>
      <c r="D32" s="416"/>
      <c r="E32" s="417"/>
      <c r="F32" s="272" t="s">
        <v>70</v>
      </c>
      <c r="G32" s="273"/>
      <c r="H32" s="273"/>
      <c r="I32" s="294"/>
      <c r="J32" s="152"/>
      <c r="K32" s="153"/>
      <c r="L32" s="154"/>
      <c r="M32" s="152"/>
      <c r="N32" s="155"/>
    </row>
    <row r="33" spans="1:14" ht="18" customHeight="1">
      <c r="A33" s="442"/>
      <c r="B33" s="293"/>
      <c r="C33" s="415" t="s">
        <v>17</v>
      </c>
      <c r="D33" s="416"/>
      <c r="E33" s="417"/>
      <c r="F33" s="272" t="s">
        <v>70</v>
      </c>
      <c r="G33" s="273"/>
      <c r="H33" s="273"/>
      <c r="I33" s="294"/>
      <c r="J33" s="161"/>
      <c r="K33" s="162"/>
      <c r="L33" s="163"/>
      <c r="M33" s="164"/>
      <c r="N33" s="165"/>
    </row>
    <row r="34" spans="1:14" ht="18" customHeight="1">
      <c r="A34" s="442"/>
      <c r="B34" s="293"/>
      <c r="C34" s="415" t="s">
        <v>18</v>
      </c>
      <c r="D34" s="416"/>
      <c r="E34" s="417"/>
      <c r="F34" s="272" t="s">
        <v>70</v>
      </c>
      <c r="G34" s="273"/>
      <c r="H34" s="273"/>
      <c r="I34" s="294"/>
      <c r="J34" s="161"/>
      <c r="K34" s="162"/>
      <c r="L34" s="163"/>
      <c r="M34" s="164"/>
      <c r="N34" s="165"/>
    </row>
    <row r="35" spans="1:14" ht="18" customHeight="1" thickBot="1">
      <c r="A35" s="443"/>
      <c r="B35" s="444"/>
      <c r="C35" s="446"/>
      <c r="D35" s="447"/>
      <c r="E35" s="448"/>
      <c r="F35" s="449" t="s">
        <v>70</v>
      </c>
      <c r="G35" s="450"/>
      <c r="H35" s="450"/>
      <c r="I35" s="451"/>
      <c r="J35" s="166"/>
      <c r="K35" s="167"/>
      <c r="L35" s="163"/>
      <c r="M35" s="161"/>
      <c r="N35" s="165"/>
    </row>
    <row r="36" spans="1:14" ht="18" customHeight="1">
      <c r="A36" s="292" t="s">
        <v>237</v>
      </c>
      <c r="B36" s="293"/>
      <c r="C36" s="452" t="s">
        <v>238</v>
      </c>
      <c r="D36" s="453"/>
      <c r="E36" s="453"/>
      <c r="F36" s="453"/>
      <c r="G36" s="453"/>
      <c r="H36" s="453"/>
      <c r="I36" s="453"/>
      <c r="J36" s="453"/>
      <c r="K36" s="453"/>
      <c r="L36" s="454"/>
      <c r="M36" s="454"/>
      <c r="N36" s="455"/>
    </row>
    <row r="37" spans="1:14" ht="18" customHeight="1">
      <c r="A37" s="292"/>
      <c r="B37" s="293"/>
      <c r="C37" s="452" t="s">
        <v>239</v>
      </c>
      <c r="D37" s="453"/>
      <c r="E37" s="453"/>
      <c r="F37" s="453"/>
      <c r="G37" s="453"/>
      <c r="H37" s="453"/>
      <c r="I37" s="453"/>
      <c r="J37" s="453"/>
      <c r="K37" s="453"/>
      <c r="L37" s="453"/>
      <c r="M37" s="453"/>
      <c r="N37" s="456"/>
    </row>
    <row r="38" spans="1:14" ht="12" customHeight="1">
      <c r="A38" s="292"/>
      <c r="B38" s="293"/>
      <c r="C38" s="457" t="s">
        <v>240</v>
      </c>
      <c r="D38" s="458"/>
      <c r="E38" s="458"/>
      <c r="F38" s="458"/>
      <c r="G38" s="458"/>
      <c r="H38" s="458"/>
      <c r="I38" s="458"/>
      <c r="J38" s="458"/>
      <c r="K38" s="458"/>
      <c r="L38" s="461" t="s">
        <v>241</v>
      </c>
      <c r="M38" s="461"/>
      <c r="N38" s="462"/>
    </row>
    <row r="39" spans="1:14" ht="12" customHeight="1">
      <c r="A39" s="261"/>
      <c r="B39" s="262"/>
      <c r="C39" s="459"/>
      <c r="D39" s="460"/>
      <c r="E39" s="460"/>
      <c r="F39" s="460"/>
      <c r="G39" s="460"/>
      <c r="H39" s="460"/>
      <c r="I39" s="460"/>
      <c r="J39" s="460"/>
      <c r="K39" s="460"/>
      <c r="L39" s="463"/>
      <c r="M39" s="463"/>
      <c r="N39" s="464"/>
    </row>
    <row r="40" spans="1:14" ht="33" customHeight="1">
      <c r="A40" s="285" t="s">
        <v>75</v>
      </c>
      <c r="B40" s="286"/>
      <c r="C40" s="272"/>
      <c r="D40" s="273"/>
      <c r="E40" s="273"/>
      <c r="F40" s="273"/>
      <c r="G40" s="273"/>
      <c r="H40" s="273"/>
      <c r="I40" s="294"/>
      <c r="J40" s="368" t="s">
        <v>76</v>
      </c>
      <c r="K40" s="368"/>
      <c r="L40" s="369" t="s">
        <v>77</v>
      </c>
      <c r="M40" s="369"/>
      <c r="N40" s="369"/>
    </row>
    <row r="41" spans="1:14" ht="14.25" customHeight="1">
      <c r="A41" s="24" t="s">
        <v>78</v>
      </c>
    </row>
    <row r="42" spans="1:14" ht="14.25" customHeight="1">
      <c r="A42" s="24" t="s">
        <v>79</v>
      </c>
    </row>
    <row r="43" spans="1:14" ht="14.25" customHeight="1">
      <c r="A43" s="24" t="s">
        <v>80</v>
      </c>
    </row>
    <row r="44" spans="1:14" ht="14.25" customHeight="1">
      <c r="A44" s="24" t="s">
        <v>81</v>
      </c>
    </row>
    <row r="45" spans="1:14" ht="7.5" customHeight="1" thickBot="1"/>
    <row r="46" spans="1:14" ht="14.25" customHeight="1" thickTop="1">
      <c r="C46" s="370" t="s">
        <v>82</v>
      </c>
      <c r="D46" s="373" t="s">
        <v>83</v>
      </c>
      <c r="E46" s="373"/>
      <c r="F46" s="374" t="s">
        <v>84</v>
      </c>
      <c r="G46" s="375"/>
      <c r="H46" s="374" t="s">
        <v>85</v>
      </c>
      <c r="I46" s="375"/>
      <c r="J46" s="374" t="s">
        <v>86</v>
      </c>
      <c r="K46" s="376"/>
      <c r="L46" s="376"/>
      <c r="M46" s="375"/>
      <c r="N46" s="25" t="s">
        <v>87</v>
      </c>
    </row>
    <row r="47" spans="1:14" ht="21" customHeight="1">
      <c r="C47" s="371"/>
      <c r="D47" s="377"/>
      <c r="E47" s="377"/>
      <c r="F47" s="357"/>
      <c r="G47" s="358"/>
      <c r="H47" s="357"/>
      <c r="I47" s="358"/>
      <c r="J47" s="357"/>
      <c r="K47" s="361"/>
      <c r="L47" s="361"/>
      <c r="M47" s="358"/>
      <c r="N47" s="363"/>
    </row>
    <row r="48" spans="1:14" ht="21" customHeight="1" thickBot="1">
      <c r="C48" s="372"/>
      <c r="D48" s="378"/>
      <c r="E48" s="378"/>
      <c r="F48" s="359"/>
      <c r="G48" s="360"/>
      <c r="H48" s="359"/>
      <c r="I48" s="360"/>
      <c r="J48" s="359"/>
      <c r="K48" s="362"/>
      <c r="L48" s="362"/>
      <c r="M48" s="360"/>
      <c r="N48" s="364"/>
    </row>
    <row r="49" ht="15" thickTop="1"/>
  </sheetData>
  <mergeCells count="86">
    <mergeCell ref="N47:N48"/>
    <mergeCell ref="C46:C48"/>
    <mergeCell ref="D46:E46"/>
    <mergeCell ref="F46:G46"/>
    <mergeCell ref="H46:I46"/>
    <mergeCell ref="J46:M46"/>
    <mergeCell ref="D47:E48"/>
    <mergeCell ref="F47:G48"/>
    <mergeCell ref="H47:I48"/>
    <mergeCell ref="J47:M48"/>
    <mergeCell ref="A40:B40"/>
    <mergeCell ref="C40:I40"/>
    <mergeCell ref="J40:K40"/>
    <mergeCell ref="L40:N40"/>
    <mergeCell ref="C33:E33"/>
    <mergeCell ref="F33:I33"/>
    <mergeCell ref="C34:E34"/>
    <mergeCell ref="F34:I34"/>
    <mergeCell ref="C35:E35"/>
    <mergeCell ref="F35:I35"/>
    <mergeCell ref="A36:B39"/>
    <mergeCell ref="C36:N36"/>
    <mergeCell ref="C37:N37"/>
    <mergeCell ref="C38:K39"/>
    <mergeCell ref="L38:N39"/>
    <mergeCell ref="C30:E30"/>
    <mergeCell ref="F30:I30"/>
    <mergeCell ref="D31:E31"/>
    <mergeCell ref="F31:I31"/>
    <mergeCell ref="C32:E32"/>
    <mergeCell ref="F32:I32"/>
    <mergeCell ref="D23:E23"/>
    <mergeCell ref="F23:I23"/>
    <mergeCell ref="C27:E27"/>
    <mergeCell ref="F27:I27"/>
    <mergeCell ref="C28:C29"/>
    <mergeCell ref="D28:E28"/>
    <mergeCell ref="F28:I28"/>
    <mergeCell ref="D29:E29"/>
    <mergeCell ref="F29:I29"/>
    <mergeCell ref="F24:I24"/>
    <mergeCell ref="C25:C26"/>
    <mergeCell ref="D25:E25"/>
    <mergeCell ref="F25:I25"/>
    <mergeCell ref="D26:E26"/>
    <mergeCell ref="F26:I26"/>
    <mergeCell ref="A17:B17"/>
    <mergeCell ref="C17:E17"/>
    <mergeCell ref="F17:N17"/>
    <mergeCell ref="A18:B35"/>
    <mergeCell ref="C18:E18"/>
    <mergeCell ref="F18:I18"/>
    <mergeCell ref="C19:E19"/>
    <mergeCell ref="F19:I19"/>
    <mergeCell ref="C20:C23"/>
    <mergeCell ref="D20:E20"/>
    <mergeCell ref="F20:I20"/>
    <mergeCell ref="D21:E21"/>
    <mergeCell ref="F21:I21"/>
    <mergeCell ref="D22:E22"/>
    <mergeCell ref="F22:I22"/>
    <mergeCell ref="C24:E24"/>
    <mergeCell ref="A16:B16"/>
    <mergeCell ref="C16:E16"/>
    <mergeCell ref="F16:I16"/>
    <mergeCell ref="J16:N16"/>
    <mergeCell ref="A11:B11"/>
    <mergeCell ref="C11:K11"/>
    <mergeCell ref="L11:M11"/>
    <mergeCell ref="A12:B13"/>
    <mergeCell ref="C12:G13"/>
    <mergeCell ref="H12:K12"/>
    <mergeCell ref="L12:M13"/>
    <mergeCell ref="N12:N13"/>
    <mergeCell ref="H13:K13"/>
    <mergeCell ref="A14:B15"/>
    <mergeCell ref="D14:N14"/>
    <mergeCell ref="D15:N15"/>
    <mergeCell ref="K1:L1"/>
    <mergeCell ref="M1:N1"/>
    <mergeCell ref="A2:N2"/>
    <mergeCell ref="J3:N3"/>
    <mergeCell ref="E5:F8"/>
    <mergeCell ref="G6:M6"/>
    <mergeCell ref="G7:L7"/>
    <mergeCell ref="M8:N8"/>
  </mergeCells>
  <phoneticPr fontId="1"/>
  <pageMargins left="0.31496062992125984" right="0.31496062992125984" top="0.19685039370078741" bottom="0" header="0.31496062992125984" footer="0.31496062992125984"/>
  <pageSetup paperSize="9" scale="6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019AD-3002-4A65-8257-329085F11125}">
  <sheetPr codeName="Sheet6"/>
  <dimension ref="A1:J26"/>
  <sheetViews>
    <sheetView view="pageBreakPreview" zoomScaleNormal="100" zoomScaleSheetLayoutView="100" workbookViewId="0"/>
  </sheetViews>
  <sheetFormatPr baseColWidth="10" defaultColWidth="9" defaultRowHeight="17"/>
  <cols>
    <col min="1" max="1" width="4.6640625" style="7" customWidth="1"/>
    <col min="2" max="2" width="18.6640625" style="8" customWidth="1"/>
    <col min="3" max="6" width="10.6640625" style="8" customWidth="1"/>
    <col min="7" max="8" width="9" style="8"/>
    <col min="9" max="9" width="4.6640625" style="8" customWidth="1"/>
    <col min="10" max="10" width="21.1640625" style="8" hidden="1" customWidth="1"/>
    <col min="11" max="16384" width="9" style="8"/>
  </cols>
  <sheetData>
    <row r="1" spans="2:10" ht="22">
      <c r="B1" s="11" t="s">
        <v>25</v>
      </c>
      <c r="C1" s="12"/>
      <c r="D1" s="12"/>
      <c r="E1" s="12"/>
      <c r="F1" s="12"/>
      <c r="G1" s="12"/>
      <c r="H1" s="12"/>
    </row>
    <row r="2" spans="2:10">
      <c r="B2" s="1"/>
    </row>
    <row r="3" spans="2:10">
      <c r="B3" s="1"/>
    </row>
    <row r="4" spans="2:10">
      <c r="B4" s="1" t="s">
        <v>45</v>
      </c>
    </row>
    <row r="5" spans="2:10" ht="31">
      <c r="B5" s="13"/>
      <c r="C5" s="3" t="s">
        <v>19</v>
      </c>
      <c r="D5" s="4"/>
      <c r="E5" s="10" t="s">
        <v>24</v>
      </c>
      <c r="F5" s="4"/>
      <c r="G5" s="10" t="s">
        <v>31</v>
      </c>
      <c r="H5" s="4"/>
    </row>
    <row r="6" spans="2:10">
      <c r="B6" s="80" t="s">
        <v>5</v>
      </c>
      <c r="C6" s="2" t="s">
        <v>1</v>
      </c>
      <c r="D6" s="2" t="s">
        <v>2</v>
      </c>
      <c r="E6" s="2" t="s">
        <v>1</v>
      </c>
      <c r="F6" s="2" t="s">
        <v>2</v>
      </c>
      <c r="G6" s="2" t="s">
        <v>1</v>
      </c>
      <c r="H6" s="2" t="s">
        <v>2</v>
      </c>
    </row>
    <row r="7" spans="2:10" ht="31">
      <c r="B7" s="5" t="s">
        <v>26</v>
      </c>
      <c r="C7" s="9">
        <v>550</v>
      </c>
      <c r="D7" s="9">
        <v>820</v>
      </c>
      <c r="E7" s="9">
        <v>680</v>
      </c>
      <c r="F7" s="9">
        <v>1020</v>
      </c>
      <c r="G7" s="9">
        <v>160</v>
      </c>
      <c r="H7" s="9">
        <v>240</v>
      </c>
      <c r="J7" s="79" t="s">
        <v>40</v>
      </c>
    </row>
    <row r="8" spans="2:10" ht="29">
      <c r="B8" s="5" t="s">
        <v>27</v>
      </c>
      <c r="C8" s="9">
        <v>2200</v>
      </c>
      <c r="D8" s="9">
        <v>3300</v>
      </c>
      <c r="E8" s="9">
        <v>2750</v>
      </c>
      <c r="F8" s="9">
        <v>4120</v>
      </c>
      <c r="G8" s="9">
        <v>660</v>
      </c>
      <c r="H8" s="9">
        <v>990</v>
      </c>
      <c r="J8" s="79" t="s">
        <v>38</v>
      </c>
    </row>
    <row r="9" spans="2:10" ht="29">
      <c r="B9" s="5" t="s">
        <v>28</v>
      </c>
      <c r="C9" s="9">
        <v>11000</v>
      </c>
      <c r="D9" s="9">
        <v>16500</v>
      </c>
      <c r="E9" s="9">
        <v>13750</v>
      </c>
      <c r="F9" s="9">
        <v>20620</v>
      </c>
      <c r="G9" s="9">
        <v>3300</v>
      </c>
      <c r="H9" s="9">
        <v>4950</v>
      </c>
      <c r="J9" s="79" t="s">
        <v>39</v>
      </c>
    </row>
    <row r="10" spans="2:10" ht="29">
      <c r="B10" s="5" t="s">
        <v>29</v>
      </c>
      <c r="C10" s="9">
        <v>5500</v>
      </c>
      <c r="D10" s="9">
        <v>8250</v>
      </c>
      <c r="E10" s="9">
        <v>6870</v>
      </c>
      <c r="F10" s="9">
        <v>10310</v>
      </c>
      <c r="G10" s="9">
        <v>1650</v>
      </c>
      <c r="H10" s="9">
        <v>2470</v>
      </c>
      <c r="J10" s="79" t="s">
        <v>32</v>
      </c>
    </row>
    <row r="11" spans="2:10" ht="29">
      <c r="B11" s="5" t="s">
        <v>30</v>
      </c>
      <c r="C11" s="9">
        <v>11000</v>
      </c>
      <c r="D11" s="9">
        <v>16500</v>
      </c>
      <c r="E11" s="9">
        <v>13750</v>
      </c>
      <c r="F11" s="9">
        <v>20620</v>
      </c>
      <c r="G11" s="9">
        <v>3300</v>
      </c>
      <c r="H11" s="9">
        <v>4950</v>
      </c>
      <c r="J11" s="79" t="s">
        <v>33</v>
      </c>
    </row>
    <row r="12" spans="2:10">
      <c r="B12" s="6" t="s">
        <v>11</v>
      </c>
      <c r="C12" s="9">
        <v>160</v>
      </c>
      <c r="D12" s="9">
        <v>240</v>
      </c>
      <c r="E12" s="9">
        <v>200</v>
      </c>
      <c r="F12" s="9">
        <v>300</v>
      </c>
      <c r="G12" s="9">
        <v>50</v>
      </c>
      <c r="H12" s="9">
        <v>50</v>
      </c>
      <c r="J12" s="79" t="s">
        <v>11</v>
      </c>
    </row>
    <row r="13" spans="2:10">
      <c r="B13" s="6" t="s">
        <v>14</v>
      </c>
      <c r="C13" s="9">
        <v>160</v>
      </c>
      <c r="D13" s="9">
        <v>240</v>
      </c>
      <c r="E13" s="9">
        <v>200</v>
      </c>
      <c r="F13" s="9">
        <v>300</v>
      </c>
      <c r="G13" s="9">
        <v>50</v>
      </c>
      <c r="H13" s="9">
        <v>50</v>
      </c>
      <c r="J13" s="79" t="s">
        <v>14</v>
      </c>
    </row>
    <row r="14" spans="2:10">
      <c r="B14" s="6" t="s">
        <v>15</v>
      </c>
      <c r="C14" s="9">
        <v>160</v>
      </c>
      <c r="D14" s="9">
        <v>240</v>
      </c>
      <c r="E14" s="9">
        <v>200</v>
      </c>
      <c r="F14" s="9">
        <v>300</v>
      </c>
      <c r="G14" s="9">
        <v>50</v>
      </c>
      <c r="H14" s="9">
        <v>50</v>
      </c>
      <c r="J14" s="79" t="s">
        <v>15</v>
      </c>
    </row>
    <row r="15" spans="2:10">
      <c r="B15" s="6" t="s">
        <v>16</v>
      </c>
      <c r="C15" s="9">
        <v>160</v>
      </c>
      <c r="D15" s="9">
        <v>240</v>
      </c>
      <c r="E15" s="9">
        <v>200</v>
      </c>
      <c r="F15" s="9">
        <v>300</v>
      </c>
      <c r="G15" s="9">
        <v>50</v>
      </c>
      <c r="H15" s="9">
        <v>50</v>
      </c>
      <c r="J15" s="79" t="s">
        <v>16</v>
      </c>
    </row>
    <row r="16" spans="2:10">
      <c r="B16" s="6" t="s">
        <v>182</v>
      </c>
      <c r="C16" s="9">
        <v>160</v>
      </c>
      <c r="D16" s="9">
        <v>240</v>
      </c>
      <c r="E16" s="9">
        <v>200</v>
      </c>
      <c r="F16" s="9">
        <v>300</v>
      </c>
      <c r="G16" s="9">
        <v>0</v>
      </c>
      <c r="H16" s="9">
        <v>0</v>
      </c>
      <c r="J16" s="79" t="s">
        <v>182</v>
      </c>
    </row>
    <row r="17" spans="2:10">
      <c r="B17" s="6" t="s">
        <v>18</v>
      </c>
      <c r="C17" s="9">
        <v>160</v>
      </c>
      <c r="D17" s="9">
        <v>240</v>
      </c>
      <c r="E17" s="9">
        <v>200</v>
      </c>
      <c r="F17" s="9">
        <v>300</v>
      </c>
      <c r="G17" s="9">
        <v>0</v>
      </c>
      <c r="H17" s="9">
        <v>0</v>
      </c>
      <c r="J17" s="79" t="s">
        <v>18</v>
      </c>
    </row>
    <row r="18" spans="2:10" ht="17.25" hidden="1" customHeight="1">
      <c r="B18" s="82"/>
      <c r="C18" s="79" t="s">
        <v>44</v>
      </c>
      <c r="D18" s="79" t="s">
        <v>139</v>
      </c>
      <c r="E18" s="79" t="s">
        <v>178</v>
      </c>
      <c r="F18" s="79" t="s">
        <v>179</v>
      </c>
      <c r="G18" s="79" t="s">
        <v>180</v>
      </c>
      <c r="H18" s="79" t="s">
        <v>181</v>
      </c>
    </row>
    <row r="21" spans="2:10">
      <c r="B21" s="1" t="s">
        <v>46</v>
      </c>
    </row>
    <row r="22" spans="2:10">
      <c r="B22" s="2" t="s">
        <v>5</v>
      </c>
      <c r="C22" s="6" t="s">
        <v>21</v>
      </c>
      <c r="D22" s="6" t="s">
        <v>12</v>
      </c>
      <c r="E22" s="6" t="s">
        <v>42</v>
      </c>
      <c r="F22" s="6" t="s">
        <v>22</v>
      </c>
      <c r="G22" s="6" t="s">
        <v>23</v>
      </c>
      <c r="H22" s="6" t="s">
        <v>13</v>
      </c>
    </row>
    <row r="23" spans="2:10">
      <c r="B23" s="6" t="s">
        <v>9</v>
      </c>
      <c r="C23" s="9">
        <v>1520</v>
      </c>
      <c r="D23" s="9">
        <v>5670</v>
      </c>
      <c r="E23" s="9">
        <v>970</v>
      </c>
      <c r="F23" s="9">
        <v>1290</v>
      </c>
      <c r="G23" s="9">
        <v>4300</v>
      </c>
      <c r="H23" s="9">
        <v>0</v>
      </c>
    </row>
    <row r="24" spans="2:10">
      <c r="B24" s="6" t="s">
        <v>11</v>
      </c>
      <c r="C24" s="9">
        <v>0</v>
      </c>
      <c r="D24" s="9">
        <v>440</v>
      </c>
      <c r="E24" s="9">
        <v>0</v>
      </c>
      <c r="F24" s="9">
        <v>0</v>
      </c>
      <c r="G24" s="9">
        <v>0</v>
      </c>
      <c r="H24" s="9">
        <v>300</v>
      </c>
    </row>
    <row r="25" spans="2:10">
      <c r="B25" s="6" t="s">
        <v>14</v>
      </c>
      <c r="C25" s="9">
        <v>0</v>
      </c>
      <c r="D25" s="9">
        <v>440</v>
      </c>
      <c r="E25" s="9">
        <v>0</v>
      </c>
      <c r="F25" s="9">
        <v>0</v>
      </c>
      <c r="G25" s="9">
        <v>0</v>
      </c>
      <c r="H25" s="9">
        <v>400</v>
      </c>
    </row>
    <row r="26" spans="2:10">
      <c r="B26" s="6" t="s">
        <v>20</v>
      </c>
      <c r="C26" s="9">
        <v>0</v>
      </c>
      <c r="D26" s="9">
        <v>0</v>
      </c>
      <c r="E26" s="9">
        <v>0</v>
      </c>
      <c r="F26" s="9">
        <v>250</v>
      </c>
      <c r="G26" s="9">
        <v>0</v>
      </c>
      <c r="H26" s="9">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申請書・許可書 (入力) 時間外【早】</vt:lpstr>
      <vt:lpstr>申請書・許可書 (入力) 時間外【夜】</vt:lpstr>
      <vt:lpstr>申請書・許可書 (提出用)</vt:lpstr>
      <vt:lpstr>申請書・許可書 (FAX用)</vt:lpstr>
      <vt:lpstr>申請書 (記載例)</vt:lpstr>
      <vt:lpstr>使用料一覧表</vt:lpstr>
      <vt:lpstr>使用料一覧表!Print_Area</vt:lpstr>
      <vt:lpstr>'申請書・許可書 (FAX用)'!Print_Area</vt:lpstr>
      <vt:lpstr>'申請書・許可書 (提出用)'!Print_Area</vt:lpstr>
      <vt:lpstr>'申請書・許可書 (入力) 時間外【早】'!Print_Area</vt:lpstr>
      <vt:lpstr>'申請書・許可書 (入力) 時間外【夜】'!Print_Area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000272</dc:creator>
  <cp:lastModifiedBy>cia365a@outlook.jp</cp:lastModifiedBy>
  <cp:lastPrinted>2023-09-08T02:07:20Z</cp:lastPrinted>
  <dcterms:created xsi:type="dcterms:W3CDTF">2019-04-08T09:34:46Z</dcterms:created>
  <dcterms:modified xsi:type="dcterms:W3CDTF">2024-04-23T00:28:32Z</dcterms:modified>
</cp:coreProperties>
</file>